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70" windowHeight="8295" activeTab="0"/>
  </bookViews>
  <sheets>
    <sheet name="プロット" sheetId="1" r:id="rId1"/>
  </sheets>
  <definedNames>
    <definedName name="_xlnm.Print_Area" localSheetId="0">'プロット'!$B$2:$Z$26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Y9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BY10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</commentList>
</comments>
</file>

<file path=xl/sharedStrings.xml><?xml version="1.0" encoding="utf-8"?>
<sst xmlns="http://schemas.openxmlformats.org/spreadsheetml/2006/main" count="36" uniqueCount="24">
  <si>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</si>
  <si>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</si>
  <si>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</si>
  <si>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</si>
  <si>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</si>
  <si>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</si>
  <si>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</si>
  <si>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</si>
  <si>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Xn+1</t>
  </si>
  <si>
    <t>Xn-1</t>
  </si>
  <si>
    <t>Xn+1-Xn-1</t>
  </si>
  <si>
    <t>面積　2A
(Xn+1-Xn-1)Yn</t>
  </si>
  <si>
    <t>測点数</t>
  </si>
  <si>
    <t>測点名</t>
  </si>
  <si>
    <t>備考</t>
  </si>
  <si>
    <t>座標値プロット</t>
  </si>
  <si>
    <t>プロットエリア(書き換え可能）</t>
  </si>
  <si>
    <t>最低</t>
  </si>
  <si>
    <t>最高</t>
  </si>
  <si>
    <t>差</t>
  </si>
  <si>
    <t>あ</t>
  </si>
  <si>
    <t>q</t>
  </si>
  <si>
    <t>p-6</t>
  </si>
  <si>
    <t>tu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</si>
</sst>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0_ "/>
    <numFmt numFmtId="182" formatCode="#,##0_ "/>
  </numFmts>
  <fonts count="15">
    <font>
      <sz val="11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9"/>
      <name val="ＭＳ ゴシック"/>
      <family val="3"/>
    </font>
    <font>
      <sz val="14"/>
      <color indexed="11"/>
      <name val="ＭＳ ゴシック"/>
      <family val="3"/>
    </font>
    <font>
      <sz val="14"/>
      <color indexed="19"/>
      <name val="ＭＳ ゴシック"/>
      <family val="3"/>
    </font>
    <font>
      <b/>
      <sz val="14"/>
      <name val="ＭＳ ゴシック"/>
      <family val="3"/>
    </font>
    <font>
      <sz val="14"/>
      <color indexed="46"/>
      <name val="ＭＳ ゴシック"/>
      <family val="3"/>
    </font>
    <font>
      <sz val="14"/>
      <color indexed="55"/>
      <name val="ＭＳ ゴシック"/>
      <family val="3"/>
    </font>
    <font>
      <sz val="11"/>
      <color indexed="55"/>
      <name val="ＭＳ 明朝"/>
      <family val="1"/>
    </font>
    <font>
      <sz val="12"/>
      <name val="ＭＳ Ｐ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horizontal="left" vertical="center"/>
      <protection locked="0"/>
    </xf>
    <xf numFmtId="178" fontId="4" fillId="0" borderId="0" xfId="16" applyNumberFormat="1" applyFont="1" applyAlignment="1" applyProtection="1">
      <alignment horizontal="right" vertical="center" wrapText="1"/>
      <protection locked="0"/>
    </xf>
    <xf numFmtId="176" fontId="6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vertical="center"/>
      <protection locked="0"/>
    </xf>
    <xf numFmtId="176" fontId="7" fillId="0" borderId="0" xfId="16" applyNumberFormat="1" applyFont="1" applyAlignment="1" applyProtection="1">
      <alignment vertical="center"/>
      <protection locked="0"/>
    </xf>
    <xf numFmtId="176" fontId="8" fillId="0" borderId="0" xfId="16" applyNumberFormat="1" applyFont="1" applyAlignment="1" applyProtection="1">
      <alignment vertical="center"/>
      <protection locked="0"/>
    </xf>
    <xf numFmtId="178" fontId="4" fillId="0" borderId="0" xfId="16" applyNumberFormat="1" applyFont="1" applyAlignment="1" applyProtection="1">
      <alignment horizontal="right" vertical="center"/>
      <protection locked="0"/>
    </xf>
    <xf numFmtId="178" fontId="8" fillId="0" borderId="0" xfId="16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Alignment="1" applyProtection="1">
      <alignment horizontal="left" vertical="center" wrapText="1"/>
      <protection locked="0"/>
    </xf>
    <xf numFmtId="176" fontId="4" fillId="0" borderId="0" xfId="16" applyNumberFormat="1" applyFont="1" applyAlignment="1" applyProtection="1">
      <alignment horizontal="left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 locked="0"/>
    </xf>
    <xf numFmtId="176" fontId="4" fillId="0" borderId="0" xfId="16" applyNumberFormat="1" applyFont="1" applyAlignment="1" applyProtection="1">
      <alignment/>
      <protection locked="0"/>
    </xf>
    <xf numFmtId="176" fontId="4" fillId="0" borderId="0" xfId="16" applyNumberFormat="1" applyFont="1" applyAlignment="1" applyProtection="1" quotePrefix="1">
      <alignment horizontal="centerContinuous" vertical="center"/>
      <protection locked="0"/>
    </xf>
    <xf numFmtId="176" fontId="6" fillId="0" borderId="0" xfId="16" applyNumberFormat="1" applyFont="1" applyAlignment="1" applyProtection="1">
      <alignment horizontal="centerContinuous" vertical="center"/>
      <protection locked="0"/>
    </xf>
    <xf numFmtId="176" fontId="5" fillId="0" borderId="0" xfId="16" applyNumberFormat="1" applyFont="1" applyAlignment="1" applyProtection="1">
      <alignment horizontal="centerContinuous" vertical="center"/>
      <protection locked="0"/>
    </xf>
    <xf numFmtId="176" fontId="7" fillId="0" borderId="0" xfId="16" applyNumberFormat="1" applyFont="1" applyAlignment="1" applyProtection="1">
      <alignment horizontal="centerContinuous" vertical="center"/>
      <protection locked="0"/>
    </xf>
    <xf numFmtId="176" fontId="8" fillId="0" borderId="0" xfId="16" applyNumberFormat="1" applyFont="1" applyAlignment="1" applyProtection="1">
      <alignment horizontal="centerContinuous" vertical="center"/>
      <protection locked="0"/>
    </xf>
    <xf numFmtId="177" fontId="7" fillId="0" borderId="0" xfId="16" applyNumberFormat="1" applyFont="1" applyAlignment="1" applyProtection="1">
      <alignment horizontal="centerContinuous" vertical="center"/>
      <protection locked="0"/>
    </xf>
    <xf numFmtId="177" fontId="4" fillId="0" borderId="0" xfId="16" applyNumberFormat="1" applyFont="1" applyAlignment="1" applyProtection="1">
      <alignment horizontal="centerContinuous" vertical="center"/>
      <protection locked="0"/>
    </xf>
    <xf numFmtId="177" fontId="8" fillId="0" borderId="0" xfId="16" applyNumberFormat="1" applyFont="1" applyAlignment="1" applyProtection="1">
      <alignment horizontal="centerContinuous" vertical="center"/>
      <protection locked="0"/>
    </xf>
    <xf numFmtId="176" fontId="4" fillId="0" borderId="0" xfId="16" applyNumberFormat="1" applyFont="1" applyAlignment="1">
      <alignment vertical="center"/>
    </xf>
    <xf numFmtId="176" fontId="5" fillId="0" borderId="1" xfId="16" applyNumberFormat="1" applyFont="1" applyBorder="1" applyAlignment="1" applyProtection="1">
      <alignment horizontal="distributed" vertical="center"/>
      <protection/>
    </xf>
    <xf numFmtId="176" fontId="4" fillId="0" borderId="1" xfId="16" applyNumberFormat="1" applyFont="1" applyBorder="1" applyAlignment="1" applyProtection="1">
      <alignment horizontal="center" vertical="center"/>
      <protection locked="0"/>
    </xf>
    <xf numFmtId="176" fontId="4" fillId="0" borderId="1" xfId="16" applyNumberFormat="1" applyFont="1" applyBorder="1" applyAlignment="1" applyProtection="1" quotePrefix="1">
      <alignment horizontal="center" vertical="center"/>
      <protection locked="0"/>
    </xf>
    <xf numFmtId="178" fontId="5" fillId="0" borderId="1" xfId="16" applyNumberFormat="1" applyFont="1" applyBorder="1" applyAlignment="1">
      <alignment horizontal="center" vertical="center" wrapText="1"/>
    </xf>
    <xf numFmtId="178" fontId="5" fillId="0" borderId="1" xfId="16" applyNumberFormat="1" applyFont="1" applyBorder="1" applyAlignment="1" applyProtection="1">
      <alignment horizontal="center" vertical="center"/>
      <protection/>
    </xf>
    <xf numFmtId="178" fontId="5" fillId="0" borderId="1" xfId="16" applyNumberFormat="1" applyFont="1" applyBorder="1" applyAlignment="1" applyProtection="1">
      <alignment horizontal="center" vertical="center" wrapText="1"/>
      <protection/>
    </xf>
    <xf numFmtId="178" fontId="5" fillId="0" borderId="1" xfId="16" applyNumberFormat="1" applyFont="1" applyBorder="1" applyAlignment="1" applyProtection="1" quotePrefix="1">
      <alignment horizontal="center" vertical="center" wrapText="1"/>
      <protection/>
    </xf>
    <xf numFmtId="176" fontId="4" fillId="0" borderId="0" xfId="16" applyNumberFormat="1" applyFont="1" applyAlignment="1">
      <alignment/>
    </xf>
    <xf numFmtId="176" fontId="5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Alignment="1">
      <alignment horizontal="right" vertical="center" wrapText="1"/>
    </xf>
    <xf numFmtId="178" fontId="4" fillId="0" borderId="0" xfId="16" applyNumberFormat="1" applyFont="1" applyAlignment="1">
      <alignment horizontal="right" vertical="center"/>
    </xf>
    <xf numFmtId="178" fontId="5" fillId="0" borderId="0" xfId="16" applyNumberFormat="1" applyFont="1" applyAlignment="1">
      <alignment horizontal="right" vertical="center" wrapText="1"/>
    </xf>
    <xf numFmtId="38" fontId="5" fillId="0" borderId="1" xfId="16" applyFont="1" applyBorder="1" applyAlignment="1" applyProtection="1">
      <alignment horizontal="distributed" vertical="center"/>
      <protection/>
    </xf>
    <xf numFmtId="0" fontId="7" fillId="0" borderId="1" xfId="16" applyNumberFormat="1" applyFont="1" applyBorder="1" applyAlignment="1" applyProtection="1">
      <alignment horizontal="center" vertical="center"/>
      <protection locked="0"/>
    </xf>
    <xf numFmtId="0" fontId="7" fillId="0" borderId="1" xfId="16" applyNumberFormat="1" applyFont="1" applyBorder="1" applyAlignment="1" applyProtection="1">
      <alignment vertical="center"/>
      <protection locked="0"/>
    </xf>
    <xf numFmtId="178" fontId="5" fillId="0" borderId="1" xfId="16" applyNumberFormat="1" applyFont="1" applyBorder="1" applyAlignment="1" applyProtection="1">
      <alignment horizontal="right" vertical="center" wrapText="1"/>
      <protection/>
    </xf>
    <xf numFmtId="178" fontId="5" fillId="0" borderId="1" xfId="16" applyNumberFormat="1" applyFont="1" applyBorder="1" applyAlignment="1" applyProtection="1">
      <alignment horizontal="right" vertical="center"/>
      <protection/>
    </xf>
    <xf numFmtId="0" fontId="7" fillId="0" borderId="2" xfId="16" applyNumberFormat="1" applyFont="1" applyBorder="1" applyAlignment="1" applyProtection="1">
      <alignment horizontal="center" vertical="center"/>
      <protection locked="0"/>
    </xf>
    <xf numFmtId="0" fontId="7" fillId="0" borderId="2" xfId="16" applyNumberFormat="1" applyFont="1" applyBorder="1" applyAlignment="1" applyProtection="1">
      <alignment vertical="center"/>
      <protection locked="0"/>
    </xf>
    <xf numFmtId="0" fontId="7" fillId="0" borderId="3" xfId="16" applyNumberFormat="1" applyFont="1" applyBorder="1" applyAlignment="1" applyProtection="1">
      <alignment vertical="center"/>
      <protection locked="0"/>
    </xf>
    <xf numFmtId="178" fontId="5" fillId="0" borderId="2" xfId="16" applyNumberFormat="1" applyFont="1" applyBorder="1" applyAlignment="1" applyProtection="1">
      <alignment horizontal="right" vertical="center" wrapText="1"/>
      <protection/>
    </xf>
    <xf numFmtId="178" fontId="5" fillId="0" borderId="2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 wrapText="1"/>
      <protection/>
    </xf>
    <xf numFmtId="176" fontId="4" fillId="0" borderId="0" xfId="16" applyNumberFormat="1" applyFont="1" applyAlignment="1" applyProtection="1">
      <alignment horizontal="distributed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/>
    </xf>
    <xf numFmtId="178" fontId="4" fillId="0" borderId="0" xfId="16" applyNumberFormat="1" applyFont="1" applyAlignment="1" applyProtection="1">
      <alignment horizontal="right" vertical="center"/>
      <protection/>
    </xf>
    <xf numFmtId="178" fontId="8" fillId="0" borderId="0" xfId="16" applyNumberFormat="1" applyFont="1" applyAlignment="1" applyProtection="1">
      <alignment horizontal="right" vertical="center"/>
      <protection/>
    </xf>
    <xf numFmtId="178" fontId="4" fillId="0" borderId="0" xfId="16" applyNumberFormat="1" applyFont="1" applyAlignment="1" applyProtection="1">
      <alignment horizontal="right" vertical="center" wrapText="1"/>
      <protection/>
    </xf>
    <xf numFmtId="176" fontId="4" fillId="0" borderId="4" xfId="16" applyNumberFormat="1" applyFont="1" applyBorder="1" applyAlignment="1" applyProtection="1" quotePrefix="1">
      <alignment horizontal="center" vertical="center"/>
      <protection locked="0"/>
    </xf>
    <xf numFmtId="0" fontId="7" fillId="0" borderId="4" xfId="16" applyNumberFormat="1" applyFont="1" applyBorder="1" applyAlignment="1" applyProtection="1">
      <alignment horizontal="center" vertical="center"/>
      <protection locked="0"/>
    </xf>
    <xf numFmtId="0" fontId="7" fillId="0" borderId="5" xfId="16" applyNumberFormat="1" applyFont="1" applyBorder="1" applyAlignment="1" applyProtection="1">
      <alignment horizontal="center" vertical="center"/>
      <protection locked="0"/>
    </xf>
    <xf numFmtId="178" fontId="4" fillId="0" borderId="0" xfId="16" applyNumberFormat="1" applyFont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Border="1" applyAlignment="1" applyProtection="1" quotePrefix="1">
      <alignment horizontal="centerContinuous" vertical="center"/>
      <protection locked="0"/>
    </xf>
    <xf numFmtId="178" fontId="4" fillId="0" borderId="0" xfId="16" applyNumberFormat="1" applyFont="1" applyBorder="1" applyAlignment="1" applyProtection="1">
      <alignment horizontal="center" vertical="center" wrapText="1"/>
      <protection locked="0"/>
    </xf>
    <xf numFmtId="178" fontId="4" fillId="0" borderId="0" xfId="16" applyNumberFormat="1" applyFont="1" applyBorder="1" applyAlignment="1">
      <alignment horizontal="right" vertical="center" wrapText="1"/>
    </xf>
    <xf numFmtId="178" fontId="4" fillId="2" borderId="1" xfId="16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Fill="1" applyBorder="1" applyAlignment="1">
      <alignment vertical="center"/>
    </xf>
    <xf numFmtId="176" fontId="4" fillId="0" borderId="0" xfId="16" applyNumberFormat="1" applyFont="1" applyFill="1" applyBorder="1" applyAlignment="1" applyProtection="1">
      <alignment horizontal="distributed" vertical="center"/>
      <protection locked="0"/>
    </xf>
    <xf numFmtId="178" fontId="4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16" applyNumberFormat="1" applyFont="1" applyBorder="1" applyAlignment="1" applyProtection="1">
      <alignment horizontal="center" vertical="center" wrapText="1"/>
      <protection locked="0"/>
    </xf>
    <xf numFmtId="176" fontId="4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Border="1" applyAlignment="1" applyProtection="1">
      <alignment horizontal="right" vertical="center" wrapText="1"/>
      <protection/>
    </xf>
    <xf numFmtId="176" fontId="5" fillId="0" borderId="0" xfId="16" applyNumberFormat="1" applyFont="1" applyAlignment="1" applyProtection="1">
      <alignment horizontal="left" vertical="center"/>
      <protection/>
    </xf>
    <xf numFmtId="176" fontId="9" fillId="0" borderId="6" xfId="16" applyNumberFormat="1" applyFont="1" applyBorder="1" applyAlignment="1" applyProtection="1">
      <alignment horizontal="center" vertical="center"/>
      <protection/>
    </xf>
    <xf numFmtId="178" fontId="9" fillId="0" borderId="6" xfId="16" applyNumberFormat="1" applyFont="1" applyBorder="1" applyAlignment="1" applyProtection="1">
      <alignment horizontal="center" vertical="center" wrapText="1"/>
      <protection/>
    </xf>
    <xf numFmtId="178" fontId="11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7" xfId="16" applyNumberFormat="1" applyFont="1" applyBorder="1" applyAlignment="1" applyProtection="1">
      <alignment horizontal="right" vertical="center" wrapText="1"/>
      <protection locked="0"/>
    </xf>
    <xf numFmtId="178" fontId="4" fillId="0" borderId="8" xfId="16" applyNumberFormat="1" applyFont="1" applyBorder="1" applyAlignment="1" applyProtection="1">
      <alignment horizontal="right" vertical="center" wrapText="1"/>
      <protection locked="0"/>
    </xf>
    <xf numFmtId="178" fontId="4" fillId="0" borderId="9" xfId="16" applyNumberFormat="1" applyFont="1" applyBorder="1" applyAlignment="1" applyProtection="1">
      <alignment horizontal="right" vertical="center" wrapText="1"/>
      <protection locked="0"/>
    </xf>
    <xf numFmtId="178" fontId="4" fillId="0" borderId="10" xfId="16" applyNumberFormat="1" applyFont="1" applyBorder="1" applyAlignment="1" applyProtection="1">
      <alignment horizontal="right" vertical="center" wrapText="1"/>
      <protection locked="0"/>
    </xf>
    <xf numFmtId="178" fontId="4" fillId="0" borderId="11" xfId="16" applyNumberFormat="1" applyFont="1" applyBorder="1" applyAlignment="1" applyProtection="1">
      <alignment horizontal="right" vertical="center" wrapText="1"/>
      <protection locked="0"/>
    </xf>
    <xf numFmtId="176" fontId="4" fillId="0" borderId="10" xfId="16" applyNumberFormat="1" applyFont="1" applyBorder="1" applyAlignment="1" applyProtection="1" quotePrefix="1">
      <alignment horizontal="centerContinuous" vertical="center"/>
      <protection locked="0"/>
    </xf>
    <xf numFmtId="176" fontId="4" fillId="0" borderId="11" xfId="16" applyNumberFormat="1" applyFont="1" applyBorder="1" applyAlignment="1" applyProtection="1" quotePrefix="1">
      <alignment horizontal="centerContinuous" vertical="center"/>
      <protection locked="0"/>
    </xf>
    <xf numFmtId="178" fontId="9" fillId="0" borderId="10" xfId="16" applyNumberFormat="1" applyFont="1" applyBorder="1" applyAlignment="1" applyProtection="1">
      <alignment horizontal="center" vertical="center" wrapText="1"/>
      <protection locked="0"/>
    </xf>
    <xf numFmtId="178" fontId="9" fillId="0" borderId="11" xfId="16" applyNumberFormat="1" applyFont="1" applyBorder="1" applyAlignment="1" applyProtection="1">
      <alignment horizontal="center" vertical="center" wrapText="1"/>
      <protection locked="0"/>
    </xf>
    <xf numFmtId="178" fontId="4" fillId="0" borderId="10" xfId="16" applyNumberFormat="1" applyFont="1" applyBorder="1" applyAlignment="1">
      <alignment horizontal="right" vertical="center" wrapText="1"/>
    </xf>
    <xf numFmtId="178" fontId="4" fillId="0" borderId="11" xfId="16" applyNumberFormat="1" applyFont="1" applyBorder="1" applyAlignment="1">
      <alignment horizontal="right" vertical="center" wrapText="1"/>
    </xf>
    <xf numFmtId="178" fontId="4" fillId="0" borderId="2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Border="1" applyAlignment="1" applyProtection="1">
      <alignment horizontal="right" vertical="center" wrapText="1"/>
      <protection locked="0"/>
    </xf>
    <xf numFmtId="178" fontId="4" fillId="0" borderId="12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3" xfId="16" applyNumberFormat="1" applyFont="1" applyBorder="1" applyAlignment="1" applyProtection="1">
      <alignment horizontal="center" vertical="center"/>
      <protection locked="0"/>
    </xf>
    <xf numFmtId="0" fontId="4" fillId="0" borderId="2" xfId="16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 horizontal="right" vertical="center" wrapText="1"/>
      <protection locked="0"/>
    </xf>
    <xf numFmtId="0" fontId="4" fillId="0" borderId="1" xfId="16" applyNumberFormat="1" applyFont="1" applyBorder="1" applyAlignment="1" applyProtection="1">
      <alignment horizontal="right" vertical="center" wrapText="1"/>
      <protection locked="0"/>
    </xf>
    <xf numFmtId="178" fontId="4" fillId="0" borderId="1" xfId="16" applyNumberFormat="1" applyFont="1" applyBorder="1" applyAlignment="1" applyProtection="1">
      <alignment horizontal="right" vertical="center" wrapText="1"/>
      <protection locked="0"/>
    </xf>
    <xf numFmtId="182" fontId="4" fillId="0" borderId="0" xfId="16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hidden="1"/>
    </xf>
    <xf numFmtId="177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178" fontId="4" fillId="0" borderId="13" xfId="16" applyNumberFormat="1" applyFont="1" applyBorder="1" applyAlignment="1" applyProtection="1">
      <alignment horizontal="center" vertical="center" wrapText="1"/>
      <protection locked="0"/>
    </xf>
    <xf numFmtId="178" fontId="4" fillId="0" borderId="14" xfId="16" applyNumberFormat="1" applyFont="1" applyBorder="1" applyAlignment="1" applyProtection="1">
      <alignment horizontal="center" vertical="center" wrapText="1"/>
      <protection locked="0"/>
    </xf>
    <xf numFmtId="178" fontId="4" fillId="0" borderId="4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"/>
          <c:h val="0.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プロット!$C$5</c:f>
              <c:strCache>
                <c:ptCount val="1"/>
                <c:pt idx="0">
                  <c:v>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"/>
          <c:order val="1"/>
          <c:tx>
            <c:strRef>
              <c:f>プロット!$C$6</c:f>
              <c:strCache>
                <c:ptCount val="1"/>
                <c:pt idx="0">
                  <c:v>p-6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"/>
          <c:order val="2"/>
          <c:tx>
            <c:strRef>
              <c:f>プロット!$C$7</c:f>
              <c:strCache>
                <c:ptCount val="1"/>
                <c:pt idx="0">
                  <c:v>345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3"/>
          <c:order val="3"/>
          <c:tx>
            <c:strRef>
              <c:f>プロット!$C$8</c:f>
              <c:strCache>
                <c:ptCount val="1"/>
                <c:pt idx="0">
                  <c:v>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4"/>
          <c:order val="4"/>
          <c:tx>
            <c:strRef>
              <c:f>プロット!$C$9</c:f>
              <c:strCache>
                <c:ptCount val="1"/>
                <c:pt idx="0">
                  <c:v>tu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4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5"/>
          <c:order val="5"/>
          <c:tx>
            <c:strRef>
              <c:f>プロット!$C$10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6"/>
          <c:order val="6"/>
          <c:tx>
            <c:strRef>
              <c:f>プロット!$C$11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7"/>
          <c:order val="7"/>
          <c:tx>
            <c:strRef>
              <c:f>プロット!$C$12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8"/>
          <c:order val="8"/>
          <c:tx>
            <c:strRef>
              <c:f>プロット!$C$13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9"/>
          <c:order val="9"/>
          <c:tx>
            <c:strRef>
              <c:f>プロット!$C$14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0"/>
          <c:order val="10"/>
          <c:tx>
            <c:strRef>
              <c:f>プロット!$C$15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1"/>
          <c:order val="11"/>
          <c:tx>
            <c:strRef>
              <c:f>プロット!$C$16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1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2"/>
          <c:order val="12"/>
          <c:tx>
            <c:strRef>
              <c:f>プロット!$C$17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3"/>
          <c:order val="13"/>
          <c:tx>
            <c:strRef>
              <c:f>プロット!$C$18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4"/>
          <c:order val="14"/>
          <c:tx>
            <c:strRef>
              <c:f>プロット!$C$19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5"/>
          <c:order val="15"/>
          <c:tx>
            <c:strRef>
              <c:f>プロット!$C$20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15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6"/>
          <c:order val="16"/>
          <c:tx>
            <c:strRef>
              <c:f>プロット!$C$21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1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7"/>
          <c:order val="17"/>
          <c:tx>
            <c:strRef>
              <c:f>プロット!$C$22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1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8"/>
          <c:order val="18"/>
          <c:tx>
            <c:strRef>
              <c:f>プロット!$C$23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9"/>
          <c:order val="19"/>
          <c:tx>
            <c:strRef>
              <c:f>プロット!$C$24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0"/>
          <c:order val="20"/>
          <c:tx>
            <c:strRef>
              <c:f>プロット!$C$25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4633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</xdr:row>
      <xdr:rowOff>295275</xdr:rowOff>
    </xdr:from>
    <xdr:to>
      <xdr:col>25</xdr:col>
      <xdr:colOff>476250</xdr:colOff>
      <xdr:row>20</xdr:row>
      <xdr:rowOff>314325</xdr:rowOff>
    </xdr:to>
    <xdr:graphicFrame>
      <xdr:nvGraphicFramePr>
        <xdr:cNvPr id="1" name="Chart 158"/>
        <xdr:cNvGraphicFramePr/>
      </xdr:nvGraphicFramePr>
      <xdr:xfrm>
        <a:off x="9391650" y="1743075"/>
        <a:ext cx="8382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7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32.25" customHeight="1"/>
  <cols>
    <col min="1" max="1" width="3.59765625" style="22" customWidth="1"/>
    <col min="2" max="2" width="9.09765625" style="22" customWidth="1"/>
    <col min="3" max="3" width="18.09765625" style="47" customWidth="1"/>
    <col min="4" max="4" width="21.09765625" style="3" customWidth="1"/>
    <col min="5" max="5" width="18.09765625" style="3" customWidth="1"/>
    <col min="6" max="6" width="18.09765625" style="55" customWidth="1"/>
    <col min="7" max="7" width="8.8984375" style="55" customWidth="1"/>
    <col min="8" max="25" width="4.69921875" style="55" customWidth="1"/>
    <col min="26" max="26" width="7.19921875" style="55" customWidth="1"/>
    <col min="27" max="33" width="4.69921875" style="55" customWidth="1"/>
    <col min="34" max="34" width="11.19921875" style="55" customWidth="1"/>
    <col min="35" max="35" width="8.8984375" style="55" customWidth="1"/>
    <col min="36" max="37" width="17.69921875" style="55" customWidth="1"/>
    <col min="38" max="38" width="11.8984375" style="55" customWidth="1"/>
    <col min="39" max="49" width="8.8984375" style="55" customWidth="1"/>
    <col min="50" max="50" width="8.5" style="55" customWidth="1"/>
    <col min="51" max="53" width="8.8984375" style="55" hidden="1" customWidth="1"/>
    <col min="54" max="60" width="8.8984375" style="55" customWidth="1"/>
    <col min="61" max="66" width="9.3984375" style="3" hidden="1" customWidth="1"/>
    <col min="67" max="67" width="9.3984375" style="55" hidden="1" customWidth="1"/>
    <col min="68" max="69" width="9.3984375" style="4" hidden="1" customWidth="1"/>
    <col min="70" max="70" width="9.3984375" style="5" hidden="1" customWidth="1"/>
    <col min="71" max="72" width="9.3984375" style="4" hidden="1" customWidth="1"/>
    <col min="73" max="73" width="9.3984375" style="5" hidden="1" customWidth="1"/>
    <col min="74" max="75" width="9.3984375" style="6" hidden="1" customWidth="1"/>
    <col min="76" max="76" width="9.3984375" style="7" hidden="1" customWidth="1"/>
    <col min="77" max="77" width="9.3984375" style="48" hidden="1" customWidth="1"/>
    <col min="78" max="79" width="9.3984375" style="49" hidden="1" customWidth="1"/>
    <col min="80" max="80" width="9.3984375" style="50" hidden="1" customWidth="1"/>
    <col min="81" max="82" width="9.3984375" style="49" hidden="1" customWidth="1"/>
    <col min="83" max="83" width="9.3984375" style="48" hidden="1" customWidth="1"/>
    <col min="84" max="85" width="9.3984375" style="51" hidden="1" customWidth="1"/>
    <col min="86" max="87" width="9.3984375" style="48" hidden="1" customWidth="1"/>
    <col min="88" max="88" width="9.3984375" style="7" hidden="1" customWidth="1"/>
    <col min="89" max="90" width="9.3984375" style="22" hidden="1" customWidth="1"/>
    <col min="91" max="93" width="9.3984375" style="30" hidden="1" customWidth="1"/>
    <col min="94" max="16384" width="8.8984375" style="22" customWidth="1"/>
  </cols>
  <sheetData>
    <row r="1" spans="3:93" s="1" customFormat="1" ht="17.25" customHeight="1">
      <c r="C1" s="2"/>
      <c r="D1" s="3"/>
      <c r="E1" s="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3"/>
      <c r="BJ1" s="3"/>
      <c r="BK1" s="3"/>
      <c r="BL1" s="3"/>
      <c r="BM1" s="3"/>
      <c r="BN1" s="3"/>
      <c r="BO1" s="55"/>
      <c r="BP1" s="4"/>
      <c r="BQ1" s="4"/>
      <c r="BR1" s="5"/>
      <c r="BS1" s="4"/>
      <c r="BT1" s="4"/>
      <c r="BU1" s="5"/>
      <c r="BV1" s="6"/>
      <c r="BW1" s="6"/>
      <c r="BX1" s="7"/>
      <c r="BY1" s="3"/>
      <c r="BZ1" s="8"/>
      <c r="CA1" s="8"/>
      <c r="CB1" s="9"/>
      <c r="CC1" s="8"/>
      <c r="CD1" s="8"/>
      <c r="CE1" s="10"/>
      <c r="CF1" s="3"/>
      <c r="CG1" s="3"/>
      <c r="CH1" s="11"/>
      <c r="CI1" s="12"/>
      <c r="CJ1" s="7"/>
      <c r="CM1" s="13"/>
      <c r="CN1" s="13"/>
      <c r="CO1" s="13"/>
    </row>
    <row r="2" spans="2:93" s="1" customFormat="1" ht="32.25" customHeight="1">
      <c r="B2" s="64"/>
      <c r="C2" s="65" t="s">
        <v>15</v>
      </c>
      <c r="D2" s="64"/>
      <c r="E2" s="51"/>
      <c r="F2" s="66"/>
      <c r="G2" s="55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55"/>
      <c r="AB2" s="55"/>
      <c r="AC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3"/>
      <c r="BJ2" s="3"/>
      <c r="BK2" s="3"/>
      <c r="BL2" s="3"/>
      <c r="BM2" s="3"/>
      <c r="BN2" s="3"/>
      <c r="BO2" s="55"/>
      <c r="BP2" s="4"/>
      <c r="BQ2" s="4"/>
      <c r="BR2" s="5"/>
      <c r="BS2" s="4"/>
      <c r="BT2" s="4"/>
      <c r="BU2" s="5"/>
      <c r="BV2" s="6"/>
      <c r="BW2" s="6"/>
      <c r="BX2" s="7"/>
      <c r="BY2" s="3"/>
      <c r="BZ2" s="8"/>
      <c r="CA2" s="8"/>
      <c r="CB2" s="9"/>
      <c r="CC2" s="8"/>
      <c r="CD2" s="8"/>
      <c r="CE2" s="10"/>
      <c r="CF2" s="3"/>
      <c r="CG2" s="3"/>
      <c r="CH2" s="11"/>
      <c r="CI2" s="12"/>
      <c r="CJ2" s="7"/>
      <c r="CM2" s="13"/>
      <c r="CN2" s="13"/>
      <c r="CO2" s="13"/>
    </row>
    <row r="3" spans="2:93" s="1" customFormat="1" ht="32.25" customHeight="1">
      <c r="B3" s="64"/>
      <c r="C3" s="67"/>
      <c r="D3" s="51"/>
      <c r="E3" s="51"/>
      <c r="F3" s="66"/>
      <c r="G3" s="55"/>
      <c r="H3" s="76"/>
      <c r="I3" s="101" t="s">
        <v>16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77"/>
      <c r="AA3" s="55"/>
      <c r="AB3" s="55"/>
      <c r="AC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3"/>
      <c r="BJ3" s="3"/>
      <c r="BK3" s="3"/>
      <c r="BL3" s="3"/>
      <c r="BM3" s="3"/>
      <c r="BN3" s="3"/>
      <c r="BO3" s="55"/>
      <c r="BP3" s="4"/>
      <c r="BQ3" s="4"/>
      <c r="BR3" s="5"/>
      <c r="BS3" s="4"/>
      <c r="BT3" s="4"/>
      <c r="BU3" s="5"/>
      <c r="BV3" s="6"/>
      <c r="BW3" s="6"/>
      <c r="BX3" s="7"/>
      <c r="BY3" s="3"/>
      <c r="BZ3" s="8"/>
      <c r="CA3" s="8"/>
      <c r="CB3" s="9"/>
      <c r="CC3" s="8"/>
      <c r="CD3" s="8"/>
      <c r="CE3" s="10"/>
      <c r="CF3" s="3"/>
      <c r="CG3" s="3"/>
      <c r="CH3" s="11"/>
      <c r="CI3" s="12"/>
      <c r="CJ3" s="7"/>
      <c r="CM3" s="13"/>
      <c r="CN3" s="13"/>
      <c r="CO3" s="13"/>
    </row>
    <row r="4" spans="2:93" s="1" customFormat="1" ht="32.25" customHeight="1" thickBot="1">
      <c r="B4" s="64"/>
      <c r="C4" s="68" t="s">
        <v>13</v>
      </c>
      <c r="D4" s="69" t="s">
        <v>0</v>
      </c>
      <c r="E4" s="69" t="s">
        <v>1</v>
      </c>
      <c r="F4" s="69" t="s">
        <v>14</v>
      </c>
      <c r="G4" s="55"/>
      <c r="H4" s="7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70"/>
      <c r="W4" s="55"/>
      <c r="X4" s="55"/>
      <c r="Y4" s="55"/>
      <c r="Z4" s="77"/>
      <c r="AA4" s="55"/>
      <c r="AB4" s="55"/>
      <c r="AC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3"/>
      <c r="BJ4" s="3"/>
      <c r="BK4" s="3"/>
      <c r="BL4" s="3"/>
      <c r="BM4" s="3"/>
      <c r="BN4" s="3"/>
      <c r="BO4" s="55"/>
      <c r="BP4" s="4"/>
      <c r="BQ4" s="4"/>
      <c r="BR4" s="5"/>
      <c r="BS4" s="4"/>
      <c r="BT4" s="4"/>
      <c r="BU4" s="5"/>
      <c r="BV4" s="6"/>
      <c r="BW4" s="6"/>
      <c r="BX4" s="7"/>
      <c r="BY4" s="3"/>
      <c r="BZ4" s="8"/>
      <c r="CA4" s="8"/>
      <c r="CB4" s="9"/>
      <c r="CC4" s="8"/>
      <c r="CD4" s="8"/>
      <c r="CE4" s="10"/>
      <c r="CF4" s="3"/>
      <c r="CG4" s="3"/>
      <c r="CH4" s="11"/>
      <c r="CI4" s="12"/>
      <c r="CJ4" s="7"/>
      <c r="CM4" s="13"/>
      <c r="CN4" s="13"/>
      <c r="CO4" s="13"/>
    </row>
    <row r="5" spans="2:93" s="1" customFormat="1" ht="32.25" customHeight="1" thickTop="1">
      <c r="B5" s="64"/>
      <c r="C5" s="89" t="s">
        <v>20</v>
      </c>
      <c r="D5" s="59">
        <v>110</v>
      </c>
      <c r="E5" s="59">
        <v>65</v>
      </c>
      <c r="F5" s="93"/>
      <c r="G5" s="55"/>
      <c r="H5" s="7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77"/>
      <c r="AA5" s="55"/>
      <c r="AB5" s="55"/>
      <c r="AC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"/>
      <c r="BJ5" s="3"/>
      <c r="BK5" s="3"/>
      <c r="BL5" s="3"/>
      <c r="BM5" s="3"/>
      <c r="BN5" s="3"/>
      <c r="BO5" s="55"/>
      <c r="BP5" s="4"/>
      <c r="BQ5" s="4"/>
      <c r="BR5" s="5"/>
      <c r="BS5" s="4"/>
      <c r="BT5" s="4"/>
      <c r="BU5" s="5"/>
      <c r="BV5" s="6"/>
      <c r="BW5" s="6"/>
      <c r="BX5" s="7"/>
      <c r="BY5" s="3"/>
      <c r="BZ5" s="8"/>
      <c r="CA5" s="8"/>
      <c r="CB5" s="9"/>
      <c r="CC5" s="8"/>
      <c r="CD5" s="8"/>
      <c r="CE5" s="10"/>
      <c r="CF5" s="3"/>
      <c r="CG5" s="3"/>
      <c r="CH5" s="11"/>
      <c r="CI5" s="12"/>
      <c r="CJ5" s="7"/>
      <c r="CM5" s="13"/>
      <c r="CN5" s="13"/>
      <c r="CO5" s="13"/>
    </row>
    <row r="6" spans="2:93" s="1" customFormat="1" ht="32.25" customHeight="1">
      <c r="B6" s="64"/>
      <c r="C6" s="89" t="s">
        <v>22</v>
      </c>
      <c r="D6" s="59">
        <v>111</v>
      </c>
      <c r="E6" s="59">
        <v>62</v>
      </c>
      <c r="F6" s="93"/>
      <c r="G6" s="56"/>
      <c r="H6" s="7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79"/>
      <c r="AA6" s="56"/>
      <c r="AB6" s="56"/>
      <c r="AC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14"/>
      <c r="BJ6" s="14"/>
      <c r="BK6" s="14"/>
      <c r="BL6" s="14"/>
      <c r="BM6" s="14"/>
      <c r="BN6" s="14"/>
      <c r="BO6" s="56"/>
      <c r="BP6" s="15"/>
      <c r="BQ6" s="15"/>
      <c r="BR6" s="16"/>
      <c r="BS6" s="15"/>
      <c r="BT6" s="15"/>
      <c r="BU6" s="16"/>
      <c r="BV6" s="17"/>
      <c r="BW6" s="17"/>
      <c r="BX6" s="18"/>
      <c r="BY6" s="19"/>
      <c r="BZ6" s="20"/>
      <c r="CA6" s="20"/>
      <c r="CB6" s="21"/>
      <c r="CC6" s="20"/>
      <c r="CD6" s="20"/>
      <c r="CE6" s="19"/>
      <c r="CF6" s="20"/>
      <c r="CG6" s="20"/>
      <c r="CH6" s="19"/>
      <c r="CI6" s="19"/>
      <c r="CJ6" s="18"/>
      <c r="CM6" s="13"/>
      <c r="CN6" s="13"/>
      <c r="CO6" s="13"/>
    </row>
    <row r="7" spans="2:92" ht="32.25" customHeight="1">
      <c r="B7" s="64"/>
      <c r="C7" s="90">
        <v>345</v>
      </c>
      <c r="D7" s="59">
        <v>112</v>
      </c>
      <c r="E7" s="59">
        <v>59</v>
      </c>
      <c r="F7" s="9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81"/>
      <c r="AA7" s="63"/>
      <c r="AB7" s="63"/>
      <c r="AC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57"/>
      <c r="BJ7" s="57"/>
      <c r="BK7" s="57"/>
      <c r="BL7" s="57"/>
      <c r="BM7" s="57"/>
      <c r="BN7" s="57"/>
      <c r="BO7" s="57"/>
      <c r="BP7" s="52" t="s">
        <v>2</v>
      </c>
      <c r="BQ7" s="25" t="s">
        <v>2</v>
      </c>
      <c r="BR7" s="25" t="s">
        <v>2</v>
      </c>
      <c r="BS7" s="25" t="s">
        <v>3</v>
      </c>
      <c r="BT7" s="25" t="s">
        <v>3</v>
      </c>
      <c r="BU7" s="25" t="s">
        <v>3</v>
      </c>
      <c r="BV7" s="24" t="s">
        <v>0</v>
      </c>
      <c r="BW7" s="24" t="s">
        <v>1</v>
      </c>
      <c r="BX7" s="25" t="s">
        <v>4</v>
      </c>
      <c r="BY7" s="26" t="s">
        <v>8</v>
      </c>
      <c r="BZ7" s="27" t="s">
        <v>5</v>
      </c>
      <c r="CA7" s="27" t="s">
        <v>5</v>
      </c>
      <c r="CB7" s="27" t="s">
        <v>5</v>
      </c>
      <c r="CC7" s="27" t="s">
        <v>5</v>
      </c>
      <c r="CD7" s="27" t="s">
        <v>5</v>
      </c>
      <c r="CE7" s="28" t="s">
        <v>9</v>
      </c>
      <c r="CF7" s="28" t="s">
        <v>6</v>
      </c>
      <c r="CG7" s="28" t="s">
        <v>6</v>
      </c>
      <c r="CH7" s="28" t="s">
        <v>10</v>
      </c>
      <c r="CI7" s="29" t="s">
        <v>11</v>
      </c>
      <c r="CJ7" s="25" t="s">
        <v>7</v>
      </c>
      <c r="CN7" s="23" t="s">
        <v>12</v>
      </c>
    </row>
    <row r="8" spans="3:92" ht="32.25" customHeight="1">
      <c r="C8" s="90" t="s">
        <v>21</v>
      </c>
      <c r="D8" s="59">
        <v>121</v>
      </c>
      <c r="E8" s="59">
        <v>60</v>
      </c>
      <c r="F8" s="93"/>
      <c r="G8" s="58"/>
      <c r="H8" s="8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83"/>
      <c r="AA8" s="58"/>
      <c r="AB8" s="58"/>
      <c r="AC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32"/>
      <c r="BJ8" s="32"/>
      <c r="BK8" s="32"/>
      <c r="BL8" s="32"/>
      <c r="BM8" s="32"/>
      <c r="BN8" s="32"/>
      <c r="BO8" s="58"/>
      <c r="BP8" s="22"/>
      <c r="BQ8" s="22"/>
      <c r="BR8" s="22"/>
      <c r="BS8" s="22"/>
      <c r="BT8" s="22"/>
      <c r="BU8" s="22"/>
      <c r="BV8" s="22"/>
      <c r="BW8" s="22"/>
      <c r="BX8" s="22">
        <f>BV9</f>
        <v>111</v>
      </c>
      <c r="BY8" s="32"/>
      <c r="BZ8" s="33"/>
      <c r="CA8" s="33"/>
      <c r="CB8" s="33"/>
      <c r="CC8" s="33"/>
      <c r="CD8" s="33"/>
      <c r="CE8" s="34">
        <f>COUNT(D6:D26)</f>
        <v>4</v>
      </c>
      <c r="CF8" s="32">
        <f>BW9</f>
        <v>62</v>
      </c>
      <c r="CG8" s="32"/>
      <c r="CH8" s="32"/>
      <c r="CI8" s="32"/>
      <c r="CJ8" s="22"/>
      <c r="CN8" s="31"/>
    </row>
    <row r="9" spans="3:92" ht="32.25" customHeight="1">
      <c r="C9" s="90" t="s">
        <v>23</v>
      </c>
      <c r="D9" s="59">
        <v>116</v>
      </c>
      <c r="E9" s="59">
        <v>64</v>
      </c>
      <c r="F9" s="93"/>
      <c r="H9" s="76"/>
      <c r="Z9" s="77"/>
      <c r="BI9" s="55"/>
      <c r="BJ9" s="55"/>
      <c r="BK9" s="55"/>
      <c r="BL9" s="55"/>
      <c r="BM9" s="55"/>
      <c r="BN9" s="55"/>
      <c r="BP9" s="53">
        <f aca="true" t="shared" si="0" ref="BP9:BP26">IF(CN9=0,D$6,0)</f>
        <v>0</v>
      </c>
      <c r="BQ9" s="36">
        <f>IF(CN7=0,0,BP9)</f>
        <v>0</v>
      </c>
      <c r="BR9" s="37">
        <f aca="true" t="shared" si="1" ref="BR9:BR24">IF(CN9=0,BQ9,D6)</f>
        <v>111</v>
      </c>
      <c r="BS9" s="36">
        <f aca="true" t="shared" si="2" ref="BS9:BS26">IF(CN9=0,E$6,0)</f>
        <v>0</v>
      </c>
      <c r="BT9" s="36" t="e">
        <f>IF(#REF!=0,0,BS9)</f>
        <v>#REF!</v>
      </c>
      <c r="BU9" s="37">
        <f aca="true" t="shared" si="3" ref="BU9:BU24">IF(CN9=0,BT9,E6)</f>
        <v>62</v>
      </c>
      <c r="BV9" s="37">
        <f>BR9</f>
        <v>111</v>
      </c>
      <c r="BW9" s="37">
        <f>BU9</f>
        <v>62</v>
      </c>
      <c r="BX9" s="37">
        <f aca="true" t="shared" si="4" ref="BX9:BX26">IF(CN9=0,0,BV9-$BX$8)</f>
        <v>0</v>
      </c>
      <c r="BY9" s="38">
        <f>D7</f>
        <v>112</v>
      </c>
      <c r="BZ9" s="39">
        <f>IF(BX10=0,BX9,0)</f>
        <v>0</v>
      </c>
      <c r="CA9" s="39">
        <f>BX9</f>
        <v>0</v>
      </c>
      <c r="CB9" s="39">
        <f aca="true" t="shared" si="5" ref="CB9:CB26">IF(CA9=0,0,CA9)</f>
        <v>0</v>
      </c>
      <c r="CC9" s="39" t="e">
        <f>CB10-#REF!</f>
        <v>#REF!</v>
      </c>
      <c r="CD9" s="39" t="e">
        <f aca="true" t="shared" si="6" ref="CD9:CD26">IF(CN9=0,0,CC9)</f>
        <v>#REF!</v>
      </c>
      <c r="CE9" s="38">
        <f>LOOKUP(CE8,CN9:CN26,D6:D26)</f>
        <v>116</v>
      </c>
      <c r="CF9" s="38">
        <f aca="true" t="shared" si="7" ref="CF9:CF26">BW9-CF$8</f>
        <v>0</v>
      </c>
      <c r="CG9" s="38">
        <f aca="true" t="shared" si="8" ref="CG9:CG26">IF(CN9=0,0,CF9)</f>
        <v>0</v>
      </c>
      <c r="CH9" s="38">
        <f>(BY9-CE9)</f>
        <v>-4</v>
      </c>
      <c r="CI9" s="38">
        <f>E6*CH9</f>
        <v>-248</v>
      </c>
      <c r="CJ9" s="37" t="e">
        <f>CD9*CG9</f>
        <v>#REF!</v>
      </c>
      <c r="CN9" s="35">
        <v>1</v>
      </c>
    </row>
    <row r="10" spans="3:92" ht="32.25" customHeight="1">
      <c r="C10" s="90"/>
      <c r="D10" s="59"/>
      <c r="E10" s="59"/>
      <c r="F10" s="93"/>
      <c r="H10" s="76"/>
      <c r="Z10" s="77"/>
      <c r="BI10" s="55"/>
      <c r="BJ10" s="55"/>
      <c r="BK10" s="55"/>
      <c r="BL10" s="55"/>
      <c r="BM10" s="55"/>
      <c r="BN10" s="55"/>
      <c r="BP10" s="54">
        <f t="shared" si="0"/>
        <v>0</v>
      </c>
      <c r="BQ10" s="40">
        <f>IF(CN8=0,0,BP10)</f>
        <v>0</v>
      </c>
      <c r="BR10" s="41">
        <f t="shared" si="1"/>
        <v>112</v>
      </c>
      <c r="BS10" s="40">
        <f t="shared" si="2"/>
        <v>0</v>
      </c>
      <c r="BT10" s="40">
        <f aca="true" t="shared" si="9" ref="BT10:BT19">IF(CN9=0,0,BS10)</f>
        <v>0</v>
      </c>
      <c r="BU10" s="41">
        <f t="shared" si="3"/>
        <v>59</v>
      </c>
      <c r="BV10" s="41">
        <f>BR10</f>
        <v>112</v>
      </c>
      <c r="BW10" s="42">
        <f>BU10</f>
        <v>59</v>
      </c>
      <c r="BX10" s="41">
        <f t="shared" si="4"/>
        <v>1</v>
      </c>
      <c r="BY10" s="43">
        <f aca="true" t="shared" si="10" ref="BY10:BY18">IF(D7="","",IF(D8="",D$6,D8))</f>
        <v>121</v>
      </c>
      <c r="BZ10" s="44">
        <f>IF(BX11=0,BX10,0)</f>
        <v>0</v>
      </c>
      <c r="CA10" s="44">
        <f>BX10</f>
        <v>1</v>
      </c>
      <c r="CB10" s="44">
        <f t="shared" si="5"/>
        <v>1</v>
      </c>
      <c r="CC10" s="45">
        <f>CB11-CB9</f>
        <v>10</v>
      </c>
      <c r="CD10" s="44">
        <f t="shared" si="6"/>
        <v>10</v>
      </c>
      <c r="CE10" s="43">
        <f aca="true" t="shared" si="11" ref="CE10:CE19">IF(D7="","",D6)</f>
        <v>111</v>
      </c>
      <c r="CF10" s="43">
        <f t="shared" si="7"/>
        <v>-3</v>
      </c>
      <c r="CG10" s="43">
        <f t="shared" si="8"/>
        <v>-3</v>
      </c>
      <c r="CH10" s="46">
        <f aca="true" t="shared" si="12" ref="CH10:CH24">IF(D7="","",(BY10-CE10))</f>
        <v>10</v>
      </c>
      <c r="CI10" s="43">
        <f aca="true" t="shared" si="13" ref="CI10:CI24">IF(D7="","",ROUND(E7*CH10,3))</f>
        <v>590</v>
      </c>
      <c r="CJ10" s="41">
        <f>CD10*CG10</f>
        <v>-30</v>
      </c>
      <c r="CN10" s="35">
        <f aca="true" t="shared" si="14" ref="CN10:CN19">IF(D7="","",CN9+1)</f>
        <v>2</v>
      </c>
    </row>
    <row r="11" spans="3:92" ht="32.25" customHeight="1">
      <c r="C11" s="90"/>
      <c r="D11" s="59"/>
      <c r="E11" s="59"/>
      <c r="F11" s="93"/>
      <c r="H11" s="76"/>
      <c r="Z11" s="77"/>
      <c r="BI11" s="55"/>
      <c r="BJ11" s="55"/>
      <c r="BK11" s="55"/>
      <c r="BL11" s="55"/>
      <c r="BM11" s="55"/>
      <c r="BN11" s="55"/>
      <c r="BP11" s="54">
        <f t="shared" si="0"/>
        <v>0</v>
      </c>
      <c r="BQ11" s="40" t="e">
        <f>IF(#REF!=0,0,BP11)</f>
        <v>#REF!</v>
      </c>
      <c r="BR11" s="41">
        <f t="shared" si="1"/>
        <v>121</v>
      </c>
      <c r="BS11" s="40">
        <f t="shared" si="2"/>
        <v>0</v>
      </c>
      <c r="BT11" s="40">
        <f t="shared" si="9"/>
        <v>0</v>
      </c>
      <c r="BU11" s="41">
        <f t="shared" si="3"/>
        <v>60</v>
      </c>
      <c r="BV11" s="41">
        <f>BR11</f>
        <v>121</v>
      </c>
      <c r="BW11" s="42">
        <f>BU11</f>
        <v>60</v>
      </c>
      <c r="BX11" s="41">
        <f t="shared" si="4"/>
        <v>10</v>
      </c>
      <c r="BY11" s="43">
        <f t="shared" si="10"/>
        <v>116</v>
      </c>
      <c r="BZ11" s="44">
        <f>IF(BX12=0,BX11,0)</f>
        <v>0</v>
      </c>
      <c r="CA11" s="44">
        <f>BX11</f>
        <v>10</v>
      </c>
      <c r="CB11" s="44">
        <f t="shared" si="5"/>
        <v>10</v>
      </c>
      <c r="CC11" s="45">
        <f>CB12-CB10</f>
        <v>4</v>
      </c>
      <c r="CD11" s="44">
        <f t="shared" si="6"/>
        <v>4</v>
      </c>
      <c r="CE11" s="43">
        <f t="shared" si="11"/>
        <v>112</v>
      </c>
      <c r="CF11" s="43">
        <f t="shared" si="7"/>
        <v>-2</v>
      </c>
      <c r="CG11" s="43">
        <f t="shared" si="8"/>
        <v>-2</v>
      </c>
      <c r="CH11" s="46">
        <f t="shared" si="12"/>
        <v>4</v>
      </c>
      <c r="CI11" s="43">
        <f t="shared" si="13"/>
        <v>240</v>
      </c>
      <c r="CJ11" s="41">
        <f>CD11*CG11</f>
        <v>-8</v>
      </c>
      <c r="CN11" s="35">
        <f t="shared" si="14"/>
        <v>3</v>
      </c>
    </row>
    <row r="12" spans="3:92" ht="32.25" customHeight="1">
      <c r="C12" s="90"/>
      <c r="D12" s="59"/>
      <c r="E12" s="59"/>
      <c r="F12" s="93"/>
      <c r="H12" s="76"/>
      <c r="Z12" s="77"/>
      <c r="BI12" s="55"/>
      <c r="BJ12" s="55"/>
      <c r="BK12" s="55"/>
      <c r="BL12" s="55"/>
      <c r="BM12" s="55"/>
      <c r="BN12" s="55"/>
      <c r="BP12" s="54">
        <f t="shared" si="0"/>
        <v>0</v>
      </c>
      <c r="BQ12" s="40">
        <f aca="true" t="shared" si="15" ref="BQ12:BQ19">IF(CN9=0,0,BP12)</f>
        <v>0</v>
      </c>
      <c r="BR12" s="41">
        <f t="shared" si="1"/>
        <v>116</v>
      </c>
      <c r="BS12" s="40">
        <f t="shared" si="2"/>
        <v>0</v>
      </c>
      <c r="BT12" s="40">
        <f t="shared" si="9"/>
        <v>0</v>
      </c>
      <c r="BU12" s="41">
        <f t="shared" si="3"/>
        <v>64</v>
      </c>
      <c r="BV12" s="41">
        <f>BR12</f>
        <v>116</v>
      </c>
      <c r="BW12" s="42">
        <f>BU12</f>
        <v>64</v>
      </c>
      <c r="BX12" s="41">
        <f t="shared" si="4"/>
        <v>5</v>
      </c>
      <c r="BY12" s="43">
        <f t="shared" si="10"/>
        <v>111</v>
      </c>
      <c r="BZ12" s="44">
        <f aca="true" t="shared" si="16" ref="BZ12:BZ25">IF(BX13=0,BX12,0)</f>
        <v>0</v>
      </c>
      <c r="CA12" s="44">
        <f aca="true" t="shared" si="17" ref="CA12:CA26">BX12</f>
        <v>5</v>
      </c>
      <c r="CB12" s="44">
        <f t="shared" si="5"/>
        <v>5</v>
      </c>
      <c r="CC12" s="45">
        <f aca="true" t="shared" si="18" ref="CC12:CC23">CB13-CB11</f>
        <v>-121</v>
      </c>
      <c r="CD12" s="44">
        <f t="shared" si="6"/>
        <v>-121</v>
      </c>
      <c r="CE12" s="43">
        <f t="shared" si="11"/>
        <v>121</v>
      </c>
      <c r="CF12" s="43">
        <f t="shared" si="7"/>
        <v>2</v>
      </c>
      <c r="CG12" s="43">
        <f t="shared" si="8"/>
        <v>2</v>
      </c>
      <c r="CH12" s="46">
        <f t="shared" si="12"/>
        <v>-10</v>
      </c>
      <c r="CI12" s="43">
        <f t="shared" si="13"/>
        <v>-640</v>
      </c>
      <c r="CJ12" s="41">
        <f>CD12*CG12</f>
        <v>-242</v>
      </c>
      <c r="CN12" s="35">
        <f t="shared" si="14"/>
        <v>4</v>
      </c>
    </row>
    <row r="13" spans="3:92" ht="32.25" customHeight="1">
      <c r="C13" s="90"/>
      <c r="D13" s="59"/>
      <c r="E13" s="59"/>
      <c r="F13" s="93"/>
      <c r="H13" s="76"/>
      <c r="Z13" s="77"/>
      <c r="BI13" s="55"/>
      <c r="BJ13" s="55"/>
      <c r="BK13" s="55"/>
      <c r="BL13" s="55"/>
      <c r="BM13" s="55"/>
      <c r="BN13" s="55"/>
      <c r="BP13" s="54">
        <f t="shared" si="0"/>
        <v>0</v>
      </c>
      <c r="BQ13" s="40">
        <f t="shared" si="15"/>
        <v>0</v>
      </c>
      <c r="BR13" s="41">
        <f t="shared" si="1"/>
        <v>0</v>
      </c>
      <c r="BS13" s="40">
        <f t="shared" si="2"/>
        <v>0</v>
      </c>
      <c r="BT13" s="40">
        <f t="shared" si="9"/>
        <v>0</v>
      </c>
      <c r="BU13" s="41">
        <f t="shared" si="3"/>
        <v>0</v>
      </c>
      <c r="BV13" s="41">
        <f>BR13</f>
        <v>0</v>
      </c>
      <c r="BW13" s="42">
        <f>BU13</f>
        <v>0</v>
      </c>
      <c r="BX13" s="41">
        <f t="shared" si="4"/>
        <v>-111</v>
      </c>
      <c r="BY13" s="43">
        <f t="shared" si="10"/>
      </c>
      <c r="BZ13" s="44">
        <f t="shared" si="16"/>
        <v>0</v>
      </c>
      <c r="CA13" s="44">
        <f t="shared" si="17"/>
        <v>-111</v>
      </c>
      <c r="CB13" s="44">
        <f t="shared" si="5"/>
        <v>-111</v>
      </c>
      <c r="CC13" s="45">
        <f t="shared" si="18"/>
        <v>-116</v>
      </c>
      <c r="CD13" s="44">
        <f t="shared" si="6"/>
        <v>-116</v>
      </c>
      <c r="CE13" s="43">
        <f t="shared" si="11"/>
      </c>
      <c r="CF13" s="43">
        <f t="shared" si="7"/>
        <v>-62</v>
      </c>
      <c r="CG13" s="43">
        <f t="shared" si="8"/>
        <v>-62</v>
      </c>
      <c r="CH13" s="46">
        <f t="shared" si="12"/>
      </c>
      <c r="CI13" s="43">
        <f t="shared" si="13"/>
      </c>
      <c r="CJ13" s="41">
        <f>CD13*CG13</f>
        <v>7192</v>
      </c>
      <c r="CN13" s="35">
        <f t="shared" si="14"/>
      </c>
    </row>
    <row r="14" spans="3:92" ht="32.25" customHeight="1">
      <c r="C14" s="90"/>
      <c r="D14" s="59"/>
      <c r="E14" s="59"/>
      <c r="F14" s="93"/>
      <c r="H14" s="76"/>
      <c r="Z14" s="77"/>
      <c r="BI14" s="55"/>
      <c r="BJ14" s="55"/>
      <c r="BK14" s="55"/>
      <c r="BL14" s="55"/>
      <c r="BM14" s="55"/>
      <c r="BN14" s="55"/>
      <c r="BP14" s="54">
        <f t="shared" si="0"/>
        <v>0</v>
      </c>
      <c r="BQ14" s="40">
        <f t="shared" si="15"/>
        <v>0</v>
      </c>
      <c r="BR14" s="41">
        <f t="shared" si="1"/>
        <v>0</v>
      </c>
      <c r="BS14" s="40">
        <f t="shared" si="2"/>
        <v>0</v>
      </c>
      <c r="BT14" s="40">
        <f t="shared" si="9"/>
        <v>0</v>
      </c>
      <c r="BU14" s="41">
        <f t="shared" si="3"/>
        <v>0</v>
      </c>
      <c r="BV14" s="41">
        <f aca="true" t="shared" si="19" ref="BV14:BV26">BR14</f>
        <v>0</v>
      </c>
      <c r="BW14" s="42">
        <f aca="true" t="shared" si="20" ref="BW14:BW26">BU14</f>
        <v>0</v>
      </c>
      <c r="BX14" s="41">
        <f t="shared" si="4"/>
        <v>-111</v>
      </c>
      <c r="BY14" s="43">
        <f t="shared" si="10"/>
      </c>
      <c r="BZ14" s="44">
        <f t="shared" si="16"/>
        <v>0</v>
      </c>
      <c r="CA14" s="44">
        <f t="shared" si="17"/>
        <v>-111</v>
      </c>
      <c r="CB14" s="44">
        <f t="shared" si="5"/>
        <v>-111</v>
      </c>
      <c r="CC14" s="45">
        <f t="shared" si="18"/>
        <v>0</v>
      </c>
      <c r="CD14" s="44">
        <f t="shared" si="6"/>
        <v>0</v>
      </c>
      <c r="CE14" s="43">
        <f t="shared" si="11"/>
      </c>
      <c r="CF14" s="43">
        <f t="shared" si="7"/>
        <v>-62</v>
      </c>
      <c r="CG14" s="43">
        <f t="shared" si="8"/>
        <v>-62</v>
      </c>
      <c r="CH14" s="46">
        <f t="shared" si="12"/>
      </c>
      <c r="CI14" s="43">
        <f t="shared" si="13"/>
      </c>
      <c r="CJ14" s="41">
        <f aca="true" t="shared" si="21" ref="CJ14:CJ26">CD14*CG14</f>
        <v>0</v>
      </c>
      <c r="CN14" s="35">
        <f t="shared" si="14"/>
      </c>
    </row>
    <row r="15" spans="3:92" ht="32.25" customHeight="1">
      <c r="C15" s="90"/>
      <c r="D15" s="59"/>
      <c r="E15" s="59"/>
      <c r="F15" s="93"/>
      <c r="H15" s="76"/>
      <c r="Z15" s="77"/>
      <c r="BI15" s="55"/>
      <c r="BJ15" s="55"/>
      <c r="BK15" s="55"/>
      <c r="BL15" s="55"/>
      <c r="BM15" s="55"/>
      <c r="BN15" s="55"/>
      <c r="BP15" s="54">
        <f t="shared" si="0"/>
        <v>0</v>
      </c>
      <c r="BQ15" s="40">
        <f t="shared" si="15"/>
        <v>0</v>
      </c>
      <c r="BR15" s="41">
        <f t="shared" si="1"/>
        <v>0</v>
      </c>
      <c r="BS15" s="40">
        <f t="shared" si="2"/>
        <v>0</v>
      </c>
      <c r="BT15" s="40">
        <f t="shared" si="9"/>
        <v>0</v>
      </c>
      <c r="BU15" s="41">
        <f t="shared" si="3"/>
        <v>0</v>
      </c>
      <c r="BV15" s="41">
        <f t="shared" si="19"/>
        <v>0</v>
      </c>
      <c r="BW15" s="42">
        <f t="shared" si="20"/>
        <v>0</v>
      </c>
      <c r="BX15" s="41">
        <f t="shared" si="4"/>
        <v>-111</v>
      </c>
      <c r="BY15" s="43">
        <f t="shared" si="10"/>
      </c>
      <c r="BZ15" s="44">
        <f t="shared" si="16"/>
        <v>0</v>
      </c>
      <c r="CA15" s="44">
        <f t="shared" si="17"/>
        <v>-111</v>
      </c>
      <c r="CB15" s="44">
        <f t="shared" si="5"/>
        <v>-111</v>
      </c>
      <c r="CC15" s="45">
        <f t="shared" si="18"/>
        <v>0</v>
      </c>
      <c r="CD15" s="44">
        <f t="shared" si="6"/>
        <v>0</v>
      </c>
      <c r="CE15" s="43">
        <f t="shared" si="11"/>
      </c>
      <c r="CF15" s="43">
        <f t="shared" si="7"/>
        <v>-62</v>
      </c>
      <c r="CG15" s="43">
        <f t="shared" si="8"/>
        <v>-62</v>
      </c>
      <c r="CH15" s="46">
        <f t="shared" si="12"/>
      </c>
      <c r="CI15" s="43">
        <f t="shared" si="13"/>
      </c>
      <c r="CJ15" s="41">
        <f t="shared" si="21"/>
        <v>0</v>
      </c>
      <c r="CN15" s="35">
        <f t="shared" si="14"/>
      </c>
    </row>
    <row r="16" spans="3:92" ht="32.25" customHeight="1">
      <c r="C16" s="90"/>
      <c r="D16" s="59"/>
      <c r="E16" s="59"/>
      <c r="F16" s="93"/>
      <c r="H16" s="76"/>
      <c r="Z16" s="77"/>
      <c r="BI16" s="55"/>
      <c r="BJ16" s="55"/>
      <c r="BK16" s="55"/>
      <c r="BL16" s="55"/>
      <c r="BM16" s="55"/>
      <c r="BN16" s="55"/>
      <c r="BP16" s="54">
        <f t="shared" si="0"/>
        <v>0</v>
      </c>
      <c r="BQ16" s="40">
        <f t="shared" si="15"/>
        <v>0</v>
      </c>
      <c r="BR16" s="41">
        <f t="shared" si="1"/>
        <v>0</v>
      </c>
      <c r="BS16" s="40">
        <f t="shared" si="2"/>
        <v>0</v>
      </c>
      <c r="BT16" s="40">
        <f t="shared" si="9"/>
        <v>0</v>
      </c>
      <c r="BU16" s="41">
        <f t="shared" si="3"/>
        <v>0</v>
      </c>
      <c r="BV16" s="41">
        <f t="shared" si="19"/>
        <v>0</v>
      </c>
      <c r="BW16" s="42">
        <f t="shared" si="20"/>
        <v>0</v>
      </c>
      <c r="BX16" s="41">
        <f t="shared" si="4"/>
        <v>-111</v>
      </c>
      <c r="BY16" s="43">
        <f t="shared" si="10"/>
      </c>
      <c r="BZ16" s="44">
        <f t="shared" si="16"/>
        <v>0</v>
      </c>
      <c r="CA16" s="44">
        <f t="shared" si="17"/>
        <v>-111</v>
      </c>
      <c r="CB16" s="44">
        <f t="shared" si="5"/>
        <v>-111</v>
      </c>
      <c r="CC16" s="45">
        <f t="shared" si="18"/>
        <v>0</v>
      </c>
      <c r="CD16" s="44">
        <f t="shared" si="6"/>
        <v>0</v>
      </c>
      <c r="CE16" s="43">
        <f t="shared" si="11"/>
      </c>
      <c r="CF16" s="43">
        <f t="shared" si="7"/>
        <v>-62</v>
      </c>
      <c r="CG16" s="43">
        <f t="shared" si="8"/>
        <v>-62</v>
      </c>
      <c r="CH16" s="46">
        <f t="shared" si="12"/>
      </c>
      <c r="CI16" s="43">
        <f t="shared" si="13"/>
      </c>
      <c r="CJ16" s="41">
        <f t="shared" si="21"/>
        <v>0</v>
      </c>
      <c r="CN16" s="35">
        <f t="shared" si="14"/>
      </c>
    </row>
    <row r="17" spans="3:92" ht="32.25" customHeight="1">
      <c r="C17" s="90"/>
      <c r="D17" s="59"/>
      <c r="E17" s="59"/>
      <c r="F17" s="93"/>
      <c r="H17" s="76"/>
      <c r="Z17" s="77"/>
      <c r="BI17" s="55"/>
      <c r="BJ17" s="55"/>
      <c r="BK17" s="55"/>
      <c r="BL17" s="55"/>
      <c r="BM17" s="55"/>
      <c r="BN17" s="55"/>
      <c r="BP17" s="54">
        <f t="shared" si="0"/>
        <v>0</v>
      </c>
      <c r="BQ17" s="40">
        <f t="shared" si="15"/>
        <v>0</v>
      </c>
      <c r="BR17" s="41">
        <f t="shared" si="1"/>
        <v>0</v>
      </c>
      <c r="BS17" s="40">
        <f t="shared" si="2"/>
        <v>0</v>
      </c>
      <c r="BT17" s="40">
        <f t="shared" si="9"/>
        <v>0</v>
      </c>
      <c r="BU17" s="41">
        <f t="shared" si="3"/>
        <v>0</v>
      </c>
      <c r="BV17" s="41">
        <f t="shared" si="19"/>
        <v>0</v>
      </c>
      <c r="BW17" s="42">
        <f t="shared" si="20"/>
        <v>0</v>
      </c>
      <c r="BX17" s="41">
        <f t="shared" si="4"/>
        <v>-111</v>
      </c>
      <c r="BY17" s="43">
        <f t="shared" si="10"/>
      </c>
      <c r="BZ17" s="44">
        <f t="shared" si="16"/>
        <v>0</v>
      </c>
      <c r="CA17" s="44">
        <f t="shared" si="17"/>
        <v>-111</v>
      </c>
      <c r="CB17" s="44">
        <f t="shared" si="5"/>
        <v>-111</v>
      </c>
      <c r="CC17" s="45">
        <f t="shared" si="18"/>
        <v>0</v>
      </c>
      <c r="CD17" s="44">
        <f t="shared" si="6"/>
        <v>0</v>
      </c>
      <c r="CE17" s="43">
        <f t="shared" si="11"/>
      </c>
      <c r="CF17" s="43">
        <f t="shared" si="7"/>
        <v>-62</v>
      </c>
      <c r="CG17" s="43">
        <f t="shared" si="8"/>
        <v>-62</v>
      </c>
      <c r="CH17" s="46">
        <f t="shared" si="12"/>
      </c>
      <c r="CI17" s="43">
        <f t="shared" si="13"/>
      </c>
      <c r="CJ17" s="41">
        <f t="shared" si="21"/>
        <v>0</v>
      </c>
      <c r="CN17" s="35">
        <f t="shared" si="14"/>
      </c>
    </row>
    <row r="18" spans="3:92" ht="32.25" customHeight="1">
      <c r="C18" s="90"/>
      <c r="D18" s="59"/>
      <c r="E18" s="59"/>
      <c r="F18" s="93"/>
      <c r="H18" s="76"/>
      <c r="Z18" s="77"/>
      <c r="BI18" s="55"/>
      <c r="BJ18" s="55"/>
      <c r="BK18" s="55"/>
      <c r="BL18" s="55"/>
      <c r="BM18" s="55"/>
      <c r="BN18" s="55"/>
      <c r="BP18" s="54">
        <f t="shared" si="0"/>
        <v>0</v>
      </c>
      <c r="BQ18" s="40">
        <f t="shared" si="15"/>
        <v>0</v>
      </c>
      <c r="BR18" s="41">
        <f t="shared" si="1"/>
        <v>0</v>
      </c>
      <c r="BS18" s="40">
        <f t="shared" si="2"/>
        <v>0</v>
      </c>
      <c r="BT18" s="40">
        <f t="shared" si="9"/>
        <v>0</v>
      </c>
      <c r="BU18" s="41">
        <f t="shared" si="3"/>
        <v>0</v>
      </c>
      <c r="BV18" s="41">
        <f t="shared" si="19"/>
        <v>0</v>
      </c>
      <c r="BW18" s="42">
        <f t="shared" si="20"/>
        <v>0</v>
      </c>
      <c r="BX18" s="41">
        <f t="shared" si="4"/>
        <v>-111</v>
      </c>
      <c r="BY18" s="43">
        <f t="shared" si="10"/>
      </c>
      <c r="BZ18" s="44">
        <f t="shared" si="16"/>
        <v>0</v>
      </c>
      <c r="CA18" s="44">
        <f t="shared" si="17"/>
        <v>-111</v>
      </c>
      <c r="CB18" s="44">
        <f t="shared" si="5"/>
        <v>-111</v>
      </c>
      <c r="CC18" s="45">
        <f t="shared" si="18"/>
        <v>0</v>
      </c>
      <c r="CD18" s="44">
        <f t="shared" si="6"/>
        <v>0</v>
      </c>
      <c r="CE18" s="43">
        <f t="shared" si="11"/>
      </c>
      <c r="CF18" s="43">
        <f t="shared" si="7"/>
        <v>-62</v>
      </c>
      <c r="CG18" s="43">
        <f t="shared" si="8"/>
        <v>-62</v>
      </c>
      <c r="CH18" s="46">
        <f t="shared" si="12"/>
      </c>
      <c r="CI18" s="43">
        <f t="shared" si="13"/>
      </c>
      <c r="CJ18" s="41">
        <f t="shared" si="21"/>
        <v>0</v>
      </c>
      <c r="CN18" s="35">
        <f t="shared" si="14"/>
      </c>
    </row>
    <row r="19" spans="3:92" ht="32.25" customHeight="1">
      <c r="C19" s="90"/>
      <c r="D19" s="59"/>
      <c r="E19" s="59"/>
      <c r="F19" s="93"/>
      <c r="H19" s="76"/>
      <c r="Z19" s="77"/>
      <c r="BI19" s="55"/>
      <c r="BJ19" s="55"/>
      <c r="BK19" s="55"/>
      <c r="BL19" s="55"/>
      <c r="BM19" s="55"/>
      <c r="BN19" s="55"/>
      <c r="BP19" s="54">
        <f t="shared" si="0"/>
        <v>0</v>
      </c>
      <c r="BQ19" s="40">
        <f t="shared" si="15"/>
        <v>0</v>
      </c>
      <c r="BR19" s="41">
        <f t="shared" si="1"/>
        <v>0</v>
      </c>
      <c r="BS19" s="40">
        <f t="shared" si="2"/>
        <v>0</v>
      </c>
      <c r="BT19" s="40">
        <f t="shared" si="9"/>
        <v>0</v>
      </c>
      <c r="BU19" s="41">
        <f t="shared" si="3"/>
        <v>0</v>
      </c>
      <c r="BV19" s="41">
        <f t="shared" si="19"/>
        <v>0</v>
      </c>
      <c r="BW19" s="42">
        <f t="shared" si="20"/>
        <v>0</v>
      </c>
      <c r="BX19" s="41">
        <f t="shared" si="4"/>
        <v>-111</v>
      </c>
      <c r="BY19" s="43">
        <f>IF(D16="","",IF(#REF!="",D$6,#REF!))</f>
      </c>
      <c r="BZ19" s="44" t="e">
        <f>IF(#REF!=0,BX19,0)</f>
        <v>#REF!</v>
      </c>
      <c r="CA19" s="44">
        <f t="shared" si="17"/>
        <v>-111</v>
      </c>
      <c r="CB19" s="44">
        <f t="shared" si="5"/>
        <v>-111</v>
      </c>
      <c r="CC19" s="45" t="e">
        <f>#REF!-CB18</f>
        <v>#REF!</v>
      </c>
      <c r="CD19" s="44" t="e">
        <f t="shared" si="6"/>
        <v>#REF!</v>
      </c>
      <c r="CE19" s="43">
        <f t="shared" si="11"/>
      </c>
      <c r="CF19" s="43">
        <f t="shared" si="7"/>
        <v>-62</v>
      </c>
      <c r="CG19" s="43">
        <f t="shared" si="8"/>
        <v>-62</v>
      </c>
      <c r="CH19" s="46">
        <f t="shared" si="12"/>
      </c>
      <c r="CI19" s="43">
        <f t="shared" si="13"/>
      </c>
      <c r="CJ19" s="41" t="e">
        <f t="shared" si="21"/>
        <v>#REF!</v>
      </c>
      <c r="CN19" s="35">
        <f t="shared" si="14"/>
      </c>
    </row>
    <row r="20" spans="3:92" ht="32.25" customHeight="1">
      <c r="C20" s="90"/>
      <c r="D20" s="59"/>
      <c r="E20" s="59"/>
      <c r="F20" s="93"/>
      <c r="H20" s="76"/>
      <c r="Z20" s="77"/>
      <c r="BI20" s="55"/>
      <c r="BJ20" s="55"/>
      <c r="BK20" s="55"/>
      <c r="BL20" s="55"/>
      <c r="BM20" s="55"/>
      <c r="BN20" s="55"/>
      <c r="BP20" s="54">
        <f t="shared" si="0"/>
        <v>0</v>
      </c>
      <c r="BQ20" s="40" t="e">
        <f>IF(#REF!=0,0,BP20)</f>
        <v>#REF!</v>
      </c>
      <c r="BR20" s="41">
        <f t="shared" si="1"/>
        <v>0</v>
      </c>
      <c r="BS20" s="40">
        <f t="shared" si="2"/>
        <v>0</v>
      </c>
      <c r="BT20" s="40" t="e">
        <f>IF(#REF!=0,0,BS20)</f>
        <v>#REF!</v>
      </c>
      <c r="BU20" s="41">
        <f t="shared" si="3"/>
        <v>0</v>
      </c>
      <c r="BV20" s="41">
        <f t="shared" si="19"/>
        <v>0</v>
      </c>
      <c r="BW20" s="42">
        <f t="shared" si="20"/>
        <v>0</v>
      </c>
      <c r="BX20" s="41">
        <f t="shared" si="4"/>
        <v>-111</v>
      </c>
      <c r="BY20" s="43">
        <f>IF(D17="","",IF(D18="",D$6,D18))</f>
      </c>
      <c r="BZ20" s="44">
        <f t="shared" si="16"/>
        <v>0</v>
      </c>
      <c r="CA20" s="44">
        <f t="shared" si="17"/>
        <v>-111</v>
      </c>
      <c r="CB20" s="44">
        <f t="shared" si="5"/>
        <v>-111</v>
      </c>
      <c r="CC20" s="45" t="e">
        <f>CB21-#REF!</f>
        <v>#REF!</v>
      </c>
      <c r="CD20" s="44" t="e">
        <f t="shared" si="6"/>
        <v>#REF!</v>
      </c>
      <c r="CE20" s="43">
        <f>IF(D17="","",#REF!)</f>
      </c>
      <c r="CF20" s="43">
        <f t="shared" si="7"/>
        <v>-62</v>
      </c>
      <c r="CG20" s="43">
        <f t="shared" si="8"/>
        <v>-62</v>
      </c>
      <c r="CH20" s="46">
        <f t="shared" si="12"/>
      </c>
      <c r="CI20" s="43">
        <f t="shared" si="13"/>
      </c>
      <c r="CJ20" s="41" t="e">
        <f t="shared" si="21"/>
        <v>#REF!</v>
      </c>
      <c r="CN20" s="35">
        <f>IF(D17="","",#REF!+1)</f>
      </c>
    </row>
    <row r="21" spans="3:92" ht="32.25" customHeight="1">
      <c r="C21" s="90"/>
      <c r="D21" s="59"/>
      <c r="E21" s="59"/>
      <c r="F21" s="93"/>
      <c r="H21" s="76"/>
      <c r="Z21" s="77"/>
      <c r="BI21" s="55"/>
      <c r="BJ21" s="55"/>
      <c r="BK21" s="55"/>
      <c r="BL21" s="55"/>
      <c r="BM21" s="55"/>
      <c r="BN21" s="55"/>
      <c r="BP21" s="54">
        <f t="shared" si="0"/>
        <v>0</v>
      </c>
      <c r="BQ21" s="40" t="e">
        <f>IF(#REF!=0,0,BP21)</f>
        <v>#REF!</v>
      </c>
      <c r="BR21" s="41">
        <f t="shared" si="1"/>
        <v>0</v>
      </c>
      <c r="BS21" s="40">
        <f t="shared" si="2"/>
        <v>0</v>
      </c>
      <c r="BT21" s="40">
        <f>IF(CN20=0,0,BS21)</f>
        <v>0</v>
      </c>
      <c r="BU21" s="41">
        <f t="shared" si="3"/>
        <v>0</v>
      </c>
      <c r="BV21" s="41">
        <f t="shared" si="19"/>
        <v>0</v>
      </c>
      <c r="BW21" s="42">
        <f t="shared" si="20"/>
        <v>0</v>
      </c>
      <c r="BX21" s="41">
        <f t="shared" si="4"/>
        <v>-111</v>
      </c>
      <c r="BY21" s="43">
        <f>IF(D18="","",IF(#REF!="",D$6,#REF!))</f>
      </c>
      <c r="BZ21" s="44" t="e">
        <f>IF(#REF!=0,BX21,0)</f>
        <v>#REF!</v>
      </c>
      <c r="CA21" s="44">
        <f t="shared" si="17"/>
        <v>-111</v>
      </c>
      <c r="CB21" s="44">
        <f t="shared" si="5"/>
        <v>-111</v>
      </c>
      <c r="CC21" s="45" t="e">
        <f>#REF!-CB20</f>
        <v>#REF!</v>
      </c>
      <c r="CD21" s="44" t="e">
        <f t="shared" si="6"/>
        <v>#REF!</v>
      </c>
      <c r="CE21" s="43">
        <f>IF(D18="","",D17)</f>
      </c>
      <c r="CF21" s="43">
        <f t="shared" si="7"/>
        <v>-62</v>
      </c>
      <c r="CG21" s="43">
        <f t="shared" si="8"/>
        <v>-62</v>
      </c>
      <c r="CH21" s="46">
        <f t="shared" si="12"/>
      </c>
      <c r="CI21" s="43">
        <f t="shared" si="13"/>
      </c>
      <c r="CJ21" s="41" t="e">
        <f t="shared" si="21"/>
        <v>#REF!</v>
      </c>
      <c r="CN21" s="35">
        <f>IF(D18="","",CN20+1)</f>
      </c>
    </row>
    <row r="22" spans="3:92" ht="32.25" customHeight="1">
      <c r="C22" s="90"/>
      <c r="D22" s="59"/>
      <c r="E22" s="59"/>
      <c r="F22" s="93"/>
      <c r="H22" s="76"/>
      <c r="Z22" s="77"/>
      <c r="BI22" s="55"/>
      <c r="BJ22" s="55"/>
      <c r="BK22" s="55"/>
      <c r="BL22" s="55"/>
      <c r="BM22" s="55"/>
      <c r="BN22" s="55"/>
      <c r="BP22" s="54">
        <f t="shared" si="0"/>
        <v>0</v>
      </c>
      <c r="BQ22" s="40" t="e">
        <f>IF(#REF!=0,0,BP22)</f>
        <v>#REF!</v>
      </c>
      <c r="BR22" s="41">
        <f t="shared" si="1"/>
        <v>0</v>
      </c>
      <c r="BS22" s="40">
        <f t="shared" si="2"/>
        <v>0</v>
      </c>
      <c r="BT22" s="40" t="e">
        <f>IF(#REF!=0,0,BS22)</f>
        <v>#REF!</v>
      </c>
      <c r="BU22" s="41">
        <f t="shared" si="3"/>
        <v>0</v>
      </c>
      <c r="BV22" s="41">
        <f t="shared" si="19"/>
        <v>0</v>
      </c>
      <c r="BW22" s="42">
        <f t="shared" si="20"/>
        <v>0</v>
      </c>
      <c r="BX22" s="41">
        <f t="shared" si="4"/>
        <v>-111</v>
      </c>
      <c r="BY22" s="43">
        <f>IF(D19="","",IF(D20="",D$6,D20))</f>
      </c>
      <c r="BZ22" s="44">
        <f t="shared" si="16"/>
        <v>0</v>
      </c>
      <c r="CA22" s="44">
        <f t="shared" si="17"/>
        <v>-111</v>
      </c>
      <c r="CB22" s="44">
        <f t="shared" si="5"/>
        <v>-111</v>
      </c>
      <c r="CC22" s="45" t="e">
        <f>CB23-#REF!</f>
        <v>#REF!</v>
      </c>
      <c r="CD22" s="44" t="e">
        <f t="shared" si="6"/>
        <v>#REF!</v>
      </c>
      <c r="CE22" s="43">
        <f>IF(D19="","",#REF!)</f>
      </c>
      <c r="CF22" s="43">
        <f t="shared" si="7"/>
        <v>-62</v>
      </c>
      <c r="CG22" s="43">
        <f t="shared" si="8"/>
        <v>-62</v>
      </c>
      <c r="CH22" s="46">
        <f t="shared" si="12"/>
      </c>
      <c r="CI22" s="43">
        <f t="shared" si="13"/>
      </c>
      <c r="CJ22" s="41" t="e">
        <f t="shared" si="21"/>
        <v>#REF!</v>
      </c>
      <c r="CN22" s="35">
        <f>IF(D19="","",#REF!+1)</f>
      </c>
    </row>
    <row r="23" spans="3:92" ht="32.25" customHeight="1">
      <c r="C23" s="90"/>
      <c r="D23" s="59"/>
      <c r="E23" s="59"/>
      <c r="F23" s="93"/>
      <c r="H23" s="76"/>
      <c r="Z23" s="77"/>
      <c r="BI23" s="55"/>
      <c r="BJ23" s="55"/>
      <c r="BK23" s="55"/>
      <c r="BL23" s="55"/>
      <c r="BM23" s="55"/>
      <c r="BN23" s="55"/>
      <c r="BP23" s="54">
        <f t="shared" si="0"/>
        <v>0</v>
      </c>
      <c r="BQ23" s="40" t="e">
        <f>IF(#REF!=0,0,BP23)</f>
        <v>#REF!</v>
      </c>
      <c r="BR23" s="41">
        <f t="shared" si="1"/>
        <v>0</v>
      </c>
      <c r="BS23" s="40">
        <f t="shared" si="2"/>
        <v>0</v>
      </c>
      <c r="BT23" s="40">
        <f>IF(CN22=0,0,BS23)</f>
        <v>0</v>
      </c>
      <c r="BU23" s="41">
        <f t="shared" si="3"/>
        <v>0</v>
      </c>
      <c r="BV23" s="41">
        <f t="shared" si="19"/>
        <v>0</v>
      </c>
      <c r="BW23" s="42">
        <f t="shared" si="20"/>
        <v>0</v>
      </c>
      <c r="BX23" s="41">
        <f t="shared" si="4"/>
        <v>-111</v>
      </c>
      <c r="BY23" s="43">
        <f>IF(D20="","",IF(D21="",D$6,D21))</f>
      </c>
      <c r="BZ23" s="44">
        <f t="shared" si="16"/>
        <v>0</v>
      </c>
      <c r="CA23" s="44">
        <f t="shared" si="17"/>
        <v>-111</v>
      </c>
      <c r="CB23" s="44">
        <f t="shared" si="5"/>
        <v>-111</v>
      </c>
      <c r="CC23" s="45">
        <f t="shared" si="18"/>
        <v>0</v>
      </c>
      <c r="CD23" s="44">
        <f t="shared" si="6"/>
        <v>0</v>
      </c>
      <c r="CE23" s="43">
        <f>IF(D20="","",D19)</f>
      </c>
      <c r="CF23" s="43">
        <f t="shared" si="7"/>
        <v>-62</v>
      </c>
      <c r="CG23" s="43">
        <f t="shared" si="8"/>
        <v>-62</v>
      </c>
      <c r="CH23" s="46">
        <f t="shared" si="12"/>
      </c>
      <c r="CI23" s="43">
        <f t="shared" si="13"/>
      </c>
      <c r="CJ23" s="41">
        <f t="shared" si="21"/>
        <v>0</v>
      </c>
      <c r="CN23" s="35">
        <f>IF(D20="","",CN22+1)</f>
      </c>
    </row>
    <row r="24" spans="3:92" ht="32.25" customHeight="1">
      <c r="C24" s="90"/>
      <c r="D24" s="59"/>
      <c r="E24" s="59"/>
      <c r="F24" s="93"/>
      <c r="H24" s="76"/>
      <c r="Z24" s="77"/>
      <c r="BI24" s="55"/>
      <c r="BJ24" s="55"/>
      <c r="BK24" s="55"/>
      <c r="BL24" s="55"/>
      <c r="BM24" s="55"/>
      <c r="BN24" s="55"/>
      <c r="BP24" s="54">
        <f t="shared" si="0"/>
        <v>0</v>
      </c>
      <c r="BQ24" s="40" t="e">
        <f>IF(#REF!=0,0,BP24)</f>
        <v>#REF!</v>
      </c>
      <c r="BR24" s="41">
        <f t="shared" si="1"/>
        <v>0</v>
      </c>
      <c r="BS24" s="40">
        <f t="shared" si="2"/>
        <v>0</v>
      </c>
      <c r="BT24" s="40">
        <f>IF(CN23=0,0,BS24)</f>
        <v>0</v>
      </c>
      <c r="BU24" s="41">
        <f t="shared" si="3"/>
        <v>0</v>
      </c>
      <c r="BV24" s="41">
        <f t="shared" si="19"/>
        <v>0</v>
      </c>
      <c r="BW24" s="42">
        <f t="shared" si="20"/>
        <v>0</v>
      </c>
      <c r="BX24" s="41">
        <f t="shared" si="4"/>
        <v>-111</v>
      </c>
      <c r="BY24" s="43">
        <f>IF(D21="","",IF(D22="",D$6,D22))</f>
      </c>
      <c r="BZ24" s="44" t="e">
        <f>IF(#REF!=0,BX24,0)</f>
        <v>#REF!</v>
      </c>
      <c r="CA24" s="44">
        <f t="shared" si="17"/>
        <v>-111</v>
      </c>
      <c r="CB24" s="44">
        <f t="shared" si="5"/>
        <v>-111</v>
      </c>
      <c r="CC24" s="45" t="e">
        <f>#REF!-CB23</f>
        <v>#REF!</v>
      </c>
      <c r="CD24" s="44" t="e">
        <f t="shared" si="6"/>
        <v>#REF!</v>
      </c>
      <c r="CE24" s="43">
        <f>IF(D21="","",D20)</f>
      </c>
      <c r="CF24" s="43">
        <f t="shared" si="7"/>
        <v>-62</v>
      </c>
      <c r="CG24" s="43">
        <f t="shared" si="8"/>
        <v>-62</v>
      </c>
      <c r="CH24" s="46">
        <f t="shared" si="12"/>
      </c>
      <c r="CI24" s="43">
        <f t="shared" si="13"/>
      </c>
      <c r="CJ24" s="41" t="e">
        <f t="shared" si="21"/>
        <v>#REF!</v>
      </c>
      <c r="CN24" s="35">
        <f>IF(D21="","",CN23+1)</f>
      </c>
    </row>
    <row r="25" spans="3:92" ht="32.25" customHeight="1">
      <c r="C25" s="90"/>
      <c r="D25" s="59"/>
      <c r="E25" s="59"/>
      <c r="F25" s="93"/>
      <c r="H25" s="76"/>
      <c r="Z25" s="77"/>
      <c r="BI25" s="55"/>
      <c r="BJ25" s="55"/>
      <c r="BK25" s="55"/>
      <c r="BL25" s="55"/>
      <c r="BM25" s="55"/>
      <c r="BN25" s="55"/>
      <c r="BP25" s="54" t="e">
        <f t="shared" si="0"/>
        <v>#REF!</v>
      </c>
      <c r="BQ25" s="40" t="e">
        <f>IF(#REF!=0,0,BP25)</f>
        <v>#REF!</v>
      </c>
      <c r="BR25" s="41" t="e">
        <f>IF(CN25=0,BQ25,#REF!)</f>
        <v>#REF!</v>
      </c>
      <c r="BS25" s="40" t="e">
        <f t="shared" si="2"/>
        <v>#REF!</v>
      </c>
      <c r="BT25" s="40" t="e">
        <f>IF(#REF!=0,0,BS25)</f>
        <v>#REF!</v>
      </c>
      <c r="BU25" s="41" t="e">
        <f>IF(CN25=0,BT25,#REF!)</f>
        <v>#REF!</v>
      </c>
      <c r="BV25" s="41" t="e">
        <f t="shared" si="19"/>
        <v>#REF!</v>
      </c>
      <c r="BW25" s="42" t="e">
        <f t="shared" si="20"/>
        <v>#REF!</v>
      </c>
      <c r="BX25" s="41" t="e">
        <f t="shared" si="4"/>
        <v>#REF!</v>
      </c>
      <c r="BY25" s="43" t="e">
        <f>IF(#REF!="","",IF(D26="",D$6,D26))</f>
        <v>#REF!</v>
      </c>
      <c r="BZ25" s="44">
        <f t="shared" si="16"/>
        <v>0</v>
      </c>
      <c r="CA25" s="44" t="e">
        <f t="shared" si="17"/>
        <v>#REF!</v>
      </c>
      <c r="CB25" s="44" t="e">
        <f t="shared" si="5"/>
        <v>#REF!</v>
      </c>
      <c r="CC25" s="45" t="e">
        <f>CB26-#REF!</f>
        <v>#REF!</v>
      </c>
      <c r="CD25" s="44" t="e">
        <f t="shared" si="6"/>
        <v>#REF!</v>
      </c>
      <c r="CE25" s="43" t="e">
        <f>IF(#REF!="","",#REF!)</f>
        <v>#REF!</v>
      </c>
      <c r="CF25" s="43" t="e">
        <f t="shared" si="7"/>
        <v>#REF!</v>
      </c>
      <c r="CG25" s="43" t="e">
        <f t="shared" si="8"/>
        <v>#REF!</v>
      </c>
      <c r="CH25" s="46" t="e">
        <f>IF(#REF!="","",(BY25-CE25))</f>
        <v>#REF!</v>
      </c>
      <c r="CI25" s="43" t="e">
        <f>IF(#REF!="","",ROUND(#REF!*CH25,3))</f>
        <v>#REF!</v>
      </c>
      <c r="CJ25" s="41" t="e">
        <f t="shared" si="21"/>
        <v>#REF!</v>
      </c>
      <c r="CN25" s="35" t="e">
        <f>IF(#REF!="","",#REF!+1)</f>
        <v>#REF!</v>
      </c>
    </row>
    <row r="26" spans="2:92" ht="27.75" customHeight="1">
      <c r="B26" s="60"/>
      <c r="C26" s="61"/>
      <c r="D26" s="62"/>
      <c r="E26" s="62"/>
      <c r="F26" s="62"/>
      <c r="G26" s="62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7"/>
      <c r="AA26" s="62"/>
      <c r="AB26" s="62"/>
      <c r="AC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 t="e">
        <f>SUM(CI9:CI26)</f>
        <v>#REF!</v>
      </c>
      <c r="BA26" s="62"/>
      <c r="BB26" s="62"/>
      <c r="BC26" s="62"/>
      <c r="BD26" s="62"/>
      <c r="BE26" s="62"/>
      <c r="BF26" s="62"/>
      <c r="BG26" s="62"/>
      <c r="BH26" s="62"/>
      <c r="BI26" s="62"/>
      <c r="BJ26" s="55"/>
      <c r="BK26" s="55"/>
      <c r="BL26" s="55"/>
      <c r="BM26" s="55"/>
      <c r="BN26" s="55"/>
      <c r="BP26" s="54">
        <f t="shared" si="0"/>
        <v>0</v>
      </c>
      <c r="BQ26" s="40" t="e">
        <f>IF(#REF!=0,0,BP26)</f>
        <v>#REF!</v>
      </c>
      <c r="BR26" s="41">
        <f>IF(CN26=0,BQ26,D26)</f>
        <v>0</v>
      </c>
      <c r="BS26" s="40">
        <f t="shared" si="2"/>
        <v>0</v>
      </c>
      <c r="BT26" s="40" t="e">
        <f>IF(CN25=0,0,BS26)</f>
        <v>#REF!</v>
      </c>
      <c r="BU26" s="41">
        <f>IF(CN26=0,BT26,E26)</f>
        <v>0</v>
      </c>
      <c r="BV26" s="41">
        <f t="shared" si="19"/>
        <v>0</v>
      </c>
      <c r="BW26" s="42">
        <f t="shared" si="20"/>
        <v>0</v>
      </c>
      <c r="BX26" s="41">
        <f t="shared" si="4"/>
        <v>-111</v>
      </c>
      <c r="BY26" s="43">
        <f>IF(D26="","",IF(#REF!="",D$6,#REF!))</f>
      </c>
      <c r="BZ26" s="44" t="e">
        <f>IF(#REF!=0,BX26,0)</f>
        <v>#REF!</v>
      </c>
      <c r="CA26" s="44">
        <f t="shared" si="17"/>
        <v>-111</v>
      </c>
      <c r="CB26" s="44">
        <f t="shared" si="5"/>
        <v>-111</v>
      </c>
      <c r="CC26" s="45" t="e">
        <f>#REF!-CB25</f>
        <v>#REF!</v>
      </c>
      <c r="CD26" s="44" t="e">
        <f t="shared" si="6"/>
        <v>#REF!</v>
      </c>
      <c r="CE26" s="43">
        <f>IF(D26="","",#REF!)</f>
      </c>
      <c r="CF26" s="43">
        <f t="shared" si="7"/>
        <v>-62</v>
      </c>
      <c r="CG26" s="43">
        <f t="shared" si="8"/>
        <v>-62</v>
      </c>
      <c r="CH26" s="46">
        <f>IF(D26="","",(BY26-CE26))</f>
      </c>
      <c r="CI26" s="43">
        <f>IF(D26="","",ROUND(E26*CH26,3))</f>
      </c>
      <c r="CJ26" s="41" t="e">
        <f t="shared" si="21"/>
        <v>#REF!</v>
      </c>
      <c r="CN26" s="35">
        <f>IF(D26="","",CN25+1)</f>
      </c>
    </row>
    <row r="27" spans="4:9" ht="27.75" customHeight="1">
      <c r="D27" s="91">
        <f>MAX(E5:E25)</f>
        <v>65</v>
      </c>
      <c r="E27" s="91">
        <f>MAX(D5:D25)</f>
        <v>121</v>
      </c>
      <c r="F27" s="88"/>
      <c r="G27" s="88"/>
      <c r="H27" s="88"/>
      <c r="I27" s="88"/>
    </row>
    <row r="28" spans="4:5" ht="27.75" customHeight="1">
      <c r="D28" s="92">
        <f>MIN(E5:E25)</f>
        <v>59</v>
      </c>
      <c r="E28" s="92">
        <f>MIN(D5:D25)</f>
        <v>110</v>
      </c>
    </row>
    <row r="29" ht="27.75" customHeight="1"/>
    <row r="32" spans="34:37" ht="32.25" customHeight="1">
      <c r="AH32" s="95">
        <v>5</v>
      </c>
      <c r="AI32" s="95" t="str">
        <f>C5</f>
        <v>あ</v>
      </c>
      <c r="AJ32" s="94">
        <f>D5</f>
        <v>110</v>
      </c>
      <c r="AK32" s="94">
        <f>E5</f>
        <v>65</v>
      </c>
    </row>
    <row r="33" spans="34:37" ht="32.25" customHeight="1">
      <c r="AH33" s="95">
        <v>6</v>
      </c>
      <c r="AI33" s="95" t="str">
        <f aca="true" t="shared" si="22" ref="AI33:AI52">C6</f>
        <v>p-6</v>
      </c>
      <c r="AJ33" s="94">
        <f aca="true" t="shared" si="23" ref="AJ33:AJ52">IF(D6="",$D$5,D6)</f>
        <v>111</v>
      </c>
      <c r="AK33" s="94">
        <f aca="true" t="shared" si="24" ref="AK33:AK52">IF(E6="",$E$5,E6)</f>
        <v>62</v>
      </c>
    </row>
    <row r="34" spans="34:37" ht="32.25" customHeight="1">
      <c r="AH34" s="95">
        <v>7</v>
      </c>
      <c r="AI34" s="95">
        <f t="shared" si="22"/>
        <v>345</v>
      </c>
      <c r="AJ34" s="94">
        <f t="shared" si="23"/>
        <v>112</v>
      </c>
      <c r="AK34" s="94">
        <f t="shared" si="24"/>
        <v>59</v>
      </c>
    </row>
    <row r="35" spans="34:37" ht="32.25" customHeight="1">
      <c r="AH35" s="95">
        <v>8</v>
      </c>
      <c r="AI35" s="95" t="str">
        <f t="shared" si="22"/>
        <v>q</v>
      </c>
      <c r="AJ35" s="94">
        <f t="shared" si="23"/>
        <v>121</v>
      </c>
      <c r="AK35" s="94">
        <f t="shared" si="24"/>
        <v>60</v>
      </c>
    </row>
    <row r="36" spans="22:37" ht="32.25" customHeight="1">
      <c r="V36" s="72"/>
      <c r="W36" s="71"/>
      <c r="AD36" s="56"/>
      <c r="AE36" s="56"/>
      <c r="AF36" s="56"/>
      <c r="AG36" s="56"/>
      <c r="AH36" s="95">
        <v>9</v>
      </c>
      <c r="AI36" s="95" t="str">
        <f t="shared" si="22"/>
        <v>tu</v>
      </c>
      <c r="AJ36" s="94">
        <f t="shared" si="23"/>
        <v>116</v>
      </c>
      <c r="AK36" s="94">
        <f t="shared" si="24"/>
        <v>64</v>
      </c>
    </row>
    <row r="37" spans="22:37" ht="32.25" customHeight="1">
      <c r="V37" s="71"/>
      <c r="W37" s="71"/>
      <c r="AD37" s="63"/>
      <c r="AE37" s="63"/>
      <c r="AF37" s="63"/>
      <c r="AG37" s="63"/>
      <c r="AH37" s="95">
        <v>10</v>
      </c>
      <c r="AI37" s="95">
        <f t="shared" si="22"/>
        <v>0</v>
      </c>
      <c r="AJ37" s="94">
        <f t="shared" si="23"/>
        <v>110</v>
      </c>
      <c r="AK37" s="94">
        <f t="shared" si="24"/>
        <v>65</v>
      </c>
    </row>
    <row r="38" spans="22:37" ht="32.25" customHeight="1">
      <c r="V38" s="71"/>
      <c r="W38" s="71"/>
      <c r="AD38" s="58"/>
      <c r="AE38" s="58"/>
      <c r="AF38" s="58"/>
      <c r="AG38" s="58"/>
      <c r="AH38" s="95">
        <v>11</v>
      </c>
      <c r="AI38" s="95">
        <f t="shared" si="22"/>
        <v>0</v>
      </c>
      <c r="AJ38" s="94">
        <f t="shared" si="23"/>
        <v>110</v>
      </c>
      <c r="AK38" s="94">
        <f t="shared" si="24"/>
        <v>65</v>
      </c>
    </row>
    <row r="39" spans="22:37" ht="32.25" customHeight="1">
      <c r="V39" s="71"/>
      <c r="W39" s="71"/>
      <c r="AH39" s="95">
        <v>12</v>
      </c>
      <c r="AI39" s="95">
        <f t="shared" si="22"/>
        <v>0</v>
      </c>
      <c r="AJ39" s="94">
        <f t="shared" si="23"/>
        <v>110</v>
      </c>
      <c r="AK39" s="94">
        <f t="shared" si="24"/>
        <v>65</v>
      </c>
    </row>
    <row r="40" spans="22:37" ht="32.25" customHeight="1">
      <c r="V40" s="71"/>
      <c r="W40" s="71"/>
      <c r="AH40" s="95">
        <v>13</v>
      </c>
      <c r="AI40" s="95">
        <f t="shared" si="22"/>
        <v>0</v>
      </c>
      <c r="AJ40" s="94">
        <f t="shared" si="23"/>
        <v>110</v>
      </c>
      <c r="AK40" s="94">
        <f t="shared" si="24"/>
        <v>65</v>
      </c>
    </row>
    <row r="41" spans="22:37" ht="32.25" customHeight="1">
      <c r="V41" s="71"/>
      <c r="W41" s="71"/>
      <c r="AH41" s="95">
        <v>14</v>
      </c>
      <c r="AI41" s="95">
        <f t="shared" si="22"/>
        <v>0</v>
      </c>
      <c r="AJ41" s="94">
        <f t="shared" si="23"/>
        <v>110</v>
      </c>
      <c r="AK41" s="94">
        <f t="shared" si="24"/>
        <v>65</v>
      </c>
    </row>
    <row r="42" spans="22:37" ht="32.25" customHeight="1">
      <c r="V42" s="71"/>
      <c r="W42" s="71"/>
      <c r="AH42" s="95">
        <v>15</v>
      </c>
      <c r="AI42" s="95">
        <f t="shared" si="22"/>
        <v>0</v>
      </c>
      <c r="AJ42" s="94">
        <f t="shared" si="23"/>
        <v>110</v>
      </c>
      <c r="AK42" s="94">
        <f t="shared" si="24"/>
        <v>65</v>
      </c>
    </row>
    <row r="43" spans="22:37" ht="32.25" customHeight="1">
      <c r="V43" s="71"/>
      <c r="W43" s="71"/>
      <c r="AH43" s="95">
        <v>16</v>
      </c>
      <c r="AI43" s="95">
        <f t="shared" si="22"/>
        <v>0</v>
      </c>
      <c r="AJ43" s="94">
        <f t="shared" si="23"/>
        <v>110</v>
      </c>
      <c r="AK43" s="94">
        <f t="shared" si="24"/>
        <v>65</v>
      </c>
    </row>
    <row r="44" spans="22:37" ht="32.25" customHeight="1">
      <c r="V44" s="71"/>
      <c r="W44" s="71"/>
      <c r="AH44" s="95">
        <v>17</v>
      </c>
      <c r="AI44" s="95">
        <f t="shared" si="22"/>
        <v>0</v>
      </c>
      <c r="AJ44" s="94">
        <f t="shared" si="23"/>
        <v>110</v>
      </c>
      <c r="AK44" s="94">
        <f t="shared" si="24"/>
        <v>65</v>
      </c>
    </row>
    <row r="45" spans="22:37" ht="32.25" customHeight="1">
      <c r="V45" s="71"/>
      <c r="W45" s="71"/>
      <c r="AH45" s="95">
        <v>18</v>
      </c>
      <c r="AI45" s="95">
        <f t="shared" si="22"/>
        <v>0</v>
      </c>
      <c r="AJ45" s="94">
        <f t="shared" si="23"/>
        <v>110</v>
      </c>
      <c r="AK45" s="94">
        <f t="shared" si="24"/>
        <v>65</v>
      </c>
    </row>
    <row r="46" spans="22:37" ht="32.25" customHeight="1">
      <c r="V46" s="71"/>
      <c r="W46" s="71"/>
      <c r="AH46" s="95">
        <v>19</v>
      </c>
      <c r="AI46" s="95">
        <f t="shared" si="22"/>
        <v>0</v>
      </c>
      <c r="AJ46" s="94">
        <f t="shared" si="23"/>
        <v>110</v>
      </c>
      <c r="AK46" s="94">
        <f t="shared" si="24"/>
        <v>65</v>
      </c>
    </row>
    <row r="47" spans="22:37" ht="32.25" customHeight="1">
      <c r="V47" s="71"/>
      <c r="W47" s="71"/>
      <c r="AH47" s="95">
        <v>20</v>
      </c>
      <c r="AI47" s="95">
        <f t="shared" si="22"/>
        <v>0</v>
      </c>
      <c r="AJ47" s="94">
        <f t="shared" si="23"/>
        <v>110</v>
      </c>
      <c r="AK47" s="94">
        <f t="shared" si="24"/>
        <v>65</v>
      </c>
    </row>
    <row r="48" spans="22:37" ht="32.25" customHeight="1">
      <c r="V48" s="71"/>
      <c r="W48" s="71"/>
      <c r="AH48" s="95">
        <v>21</v>
      </c>
      <c r="AI48" s="95">
        <f t="shared" si="22"/>
        <v>0</v>
      </c>
      <c r="AJ48" s="94">
        <f t="shared" si="23"/>
        <v>110</v>
      </c>
      <c r="AK48" s="94">
        <f t="shared" si="24"/>
        <v>65</v>
      </c>
    </row>
    <row r="49" spans="22:37" ht="32.25" customHeight="1">
      <c r="V49" s="71"/>
      <c r="W49" s="71"/>
      <c r="AH49" s="95">
        <v>22</v>
      </c>
      <c r="AI49" s="95">
        <f t="shared" si="22"/>
        <v>0</v>
      </c>
      <c r="AJ49" s="94">
        <f t="shared" si="23"/>
        <v>110</v>
      </c>
      <c r="AK49" s="94">
        <f t="shared" si="24"/>
        <v>65</v>
      </c>
    </row>
    <row r="50" spans="22:37" ht="32.25" customHeight="1">
      <c r="V50" s="71"/>
      <c r="W50" s="71"/>
      <c r="AH50" s="95">
        <v>23</v>
      </c>
      <c r="AI50" s="95">
        <f t="shared" si="22"/>
        <v>0</v>
      </c>
      <c r="AJ50" s="94">
        <f t="shared" si="23"/>
        <v>110</v>
      </c>
      <c r="AK50" s="94">
        <f t="shared" si="24"/>
        <v>65</v>
      </c>
    </row>
    <row r="51" spans="22:37" ht="32.25" customHeight="1">
      <c r="V51" s="71"/>
      <c r="W51" s="71"/>
      <c r="AH51" s="95">
        <v>24</v>
      </c>
      <c r="AI51" s="95">
        <f t="shared" si="22"/>
        <v>0</v>
      </c>
      <c r="AJ51" s="94">
        <f t="shared" si="23"/>
        <v>110</v>
      </c>
      <c r="AK51" s="94">
        <f t="shared" si="24"/>
        <v>65</v>
      </c>
    </row>
    <row r="52" spans="22:37" ht="32.25" customHeight="1">
      <c r="V52" s="71"/>
      <c r="W52" s="71"/>
      <c r="AH52" s="95">
        <v>25</v>
      </c>
      <c r="AI52" s="95">
        <f t="shared" si="22"/>
        <v>0</v>
      </c>
      <c r="AJ52" s="94">
        <f t="shared" si="23"/>
        <v>110</v>
      </c>
      <c r="AK52" s="94">
        <f t="shared" si="24"/>
        <v>65</v>
      </c>
    </row>
    <row r="53" spans="22:23" ht="32.25" customHeight="1">
      <c r="V53" s="71"/>
      <c r="W53" s="71"/>
    </row>
    <row r="54" spans="22:38" ht="32.25" customHeight="1">
      <c r="V54" s="71"/>
      <c r="W54" s="71"/>
      <c r="AH54" s="96"/>
      <c r="AI54" s="94"/>
      <c r="AJ54" s="97">
        <f>AJ56+AH61</f>
        <v>121</v>
      </c>
      <c r="AK54" s="97">
        <f>AK56+AL61</f>
        <v>70</v>
      </c>
      <c r="AL54" s="88"/>
    </row>
    <row r="55" spans="22:38" ht="32.25" customHeight="1">
      <c r="V55" s="71"/>
      <c r="W55" s="71"/>
      <c r="AH55" s="96"/>
      <c r="AI55" s="96"/>
      <c r="AL55" s="88"/>
    </row>
    <row r="56" spans="22:38" ht="32.25" customHeight="1">
      <c r="V56" s="71"/>
      <c r="W56" s="71"/>
      <c r="AD56" s="62"/>
      <c r="AE56" s="62"/>
      <c r="AF56" s="62"/>
      <c r="AG56" s="62"/>
      <c r="AH56" s="96"/>
      <c r="AI56" s="96"/>
      <c r="AJ56" s="97">
        <f>MIN(AJ32:AJ52)</f>
        <v>110</v>
      </c>
      <c r="AK56" s="97">
        <f>MIN(AK32:AK52)</f>
        <v>59</v>
      </c>
      <c r="AL56" s="96" t="s">
        <v>17</v>
      </c>
    </row>
    <row r="57" spans="22:38" ht="32.25" customHeight="1">
      <c r="V57" s="71"/>
      <c r="W57" s="71"/>
      <c r="AH57" s="96"/>
      <c r="AI57" s="96"/>
      <c r="AJ57" s="98"/>
      <c r="AK57" s="98"/>
      <c r="AL57" s="96"/>
    </row>
    <row r="58" spans="22:38" ht="32.25" customHeight="1">
      <c r="V58" s="71"/>
      <c r="W58" s="71"/>
      <c r="AH58" s="96"/>
      <c r="AI58" s="96"/>
      <c r="AJ58" s="97">
        <f>MAX(AJ32:AJ52)</f>
        <v>121</v>
      </c>
      <c r="AK58" s="97">
        <f>MAX(AK32:AK52)</f>
        <v>65</v>
      </c>
      <c r="AL58" s="96" t="s">
        <v>18</v>
      </c>
    </row>
    <row r="59" spans="22:38" ht="32.25" customHeight="1">
      <c r="V59" s="71"/>
      <c r="W59" s="71"/>
      <c r="AH59" s="98" t="s">
        <v>19</v>
      </c>
      <c r="AI59" s="99"/>
      <c r="AJ59" s="96"/>
      <c r="AK59" s="96"/>
      <c r="AL59" s="98" t="s">
        <v>19</v>
      </c>
    </row>
    <row r="60" spans="22:38" ht="32.25" customHeight="1">
      <c r="V60" s="71"/>
      <c r="W60" s="71"/>
      <c r="AH60" s="97">
        <f>(SQRT(AJ58-AJ56))^2</f>
        <v>11</v>
      </c>
      <c r="AI60" s="100"/>
      <c r="AJ60" s="96"/>
      <c r="AK60" s="96"/>
      <c r="AL60" s="97">
        <f>(SQRT(AK58-AK56))^2</f>
        <v>5.999999999999999</v>
      </c>
    </row>
    <row r="61" spans="22:38" ht="32.25" customHeight="1">
      <c r="V61" s="71"/>
      <c r="W61" s="71"/>
      <c r="AH61" s="97">
        <f>MAX(AH60,AL60)</f>
        <v>11</v>
      </c>
      <c r="AI61" s="100"/>
      <c r="AJ61" s="96"/>
      <c r="AK61" s="96"/>
      <c r="AL61" s="97">
        <f>MAX(AH60,AL60)</f>
        <v>11</v>
      </c>
    </row>
    <row r="62" spans="22:23" ht="32.25" customHeight="1">
      <c r="V62" s="71"/>
      <c r="W62" s="71"/>
    </row>
    <row r="63" spans="22:23" ht="32.25" customHeight="1">
      <c r="V63" s="71"/>
      <c r="W63" s="71"/>
    </row>
    <row r="64" spans="22:23" ht="32.25" customHeight="1">
      <c r="V64" s="71"/>
      <c r="W64" s="71"/>
    </row>
    <row r="65" spans="22:23" ht="32.25" customHeight="1">
      <c r="V65" s="71"/>
      <c r="W65" s="71"/>
    </row>
    <row r="66" spans="22:23" ht="32.25" customHeight="1">
      <c r="V66" s="71"/>
      <c r="W66" s="71"/>
    </row>
    <row r="67" spans="22:23" ht="32.25" customHeight="1">
      <c r="V67" s="71"/>
      <c r="W67" s="71"/>
    </row>
    <row r="68" spans="22:23" ht="32.25" customHeight="1">
      <c r="V68" s="72"/>
      <c r="W68" s="72"/>
    </row>
    <row r="69" spans="22:23" ht="32.25" customHeight="1">
      <c r="V69" s="71"/>
      <c r="W69" s="71"/>
    </row>
    <row r="70" spans="22:23" ht="32.25" customHeight="1">
      <c r="V70" s="71"/>
      <c r="W70" s="71"/>
    </row>
    <row r="71" spans="22:23" ht="32.25" customHeight="1">
      <c r="V71" s="71"/>
      <c r="W71" s="71"/>
    </row>
    <row r="72" spans="22:23" ht="32.25" customHeight="1">
      <c r="V72" s="71"/>
      <c r="W72" s="71"/>
    </row>
    <row r="73" spans="22:23" ht="32.25" customHeight="1">
      <c r="V73" s="71"/>
      <c r="W73" s="71"/>
    </row>
    <row r="74" spans="22:23" ht="32.25" customHeight="1">
      <c r="V74" s="71"/>
      <c r="W74" s="71"/>
    </row>
    <row r="75" spans="22:23" ht="32.25" customHeight="1">
      <c r="V75" s="71"/>
      <c r="W75" s="71"/>
    </row>
    <row r="76" spans="22:23" ht="32.25" customHeight="1">
      <c r="V76" s="71"/>
      <c r="W76" s="71"/>
    </row>
    <row r="77" spans="22:23" ht="32.25" customHeight="1">
      <c r="V77" s="71"/>
      <c r="W77" s="71"/>
    </row>
    <row r="78" spans="22:23" ht="32.25" customHeight="1">
      <c r="V78" s="71"/>
      <c r="W78" s="71"/>
    </row>
  </sheetData>
  <sheetProtection/>
  <mergeCells count="1">
    <mergeCell ref="I3:Y3"/>
  </mergeCells>
  <printOptions/>
  <pageMargins left="0.73" right="0" top="0.7874015748031497" bottom="0.3937007874015748" header="0" footer="0"/>
  <pageSetup blackAndWhite="1" horizontalDpi="360" verticalDpi="360" orientation="portrait" paperSize="9" r:id="rId4"/>
  <colBreaks count="1" manualBreakCount="1">
    <brk id="7" min="1" max="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2004-07-16T23:31:08Z</cp:lastPrinted>
  <dcterms:created xsi:type="dcterms:W3CDTF">1999-05-02T05:44:57Z</dcterms:created>
  <dcterms:modified xsi:type="dcterms:W3CDTF">2005-12-12T13:28:37Z</dcterms:modified>
  <cp:category/>
  <cp:version/>
  <cp:contentType/>
  <cp:contentStatus/>
</cp:coreProperties>
</file>