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470" windowHeight="4965" activeTab="0"/>
  </bookViews>
  <sheets>
    <sheet name="Sheet1" sheetId="1" r:id="rId1"/>
  </sheets>
  <definedNames>
    <definedName name="_xlnm.Print_Area" localSheetId="0">'Sheet1'!$B$2:$CB$30</definedName>
  </definedNames>
  <calcPr fullCalcOnLoad="1"/>
</workbook>
</file>

<file path=xl/sharedStrings.xml><?xml version="1.0" encoding="utf-8"?>
<sst xmlns="http://schemas.openxmlformats.org/spreadsheetml/2006/main" count="72" uniqueCount="44">
  <si>
    <t>器械点</t>
  </si>
  <si>
    <t>X座標値</t>
  </si>
  <si>
    <t>Ｙ座標値</t>
  </si>
  <si>
    <t>距離</t>
  </si>
  <si>
    <t>（単位：ｍ）</t>
  </si>
  <si>
    <t>°</t>
  </si>
  <si>
    <t/>
  </si>
  <si>
    <t>′</t>
  </si>
  <si>
    <t>″</t>
  </si>
  <si>
    <t>方　　　向　　　角</t>
  </si>
  <si>
    <t>緯距(DX)</t>
  </si>
  <si>
    <t>経距(DY)</t>
  </si>
  <si>
    <t>方      向      角</t>
  </si>
  <si>
    <t>この色のカーソルに数値を入れる</t>
  </si>
  <si>
    <t>逆放射トラバース</t>
  </si>
  <si>
    <t>器械点、視準点の2点から求める</t>
  </si>
  <si>
    <t>内　　　　　角</t>
  </si>
  <si>
    <t>座標値既知点の距離と内角、方向角を</t>
  </si>
  <si>
    <t>方向角</t>
  </si>
  <si>
    <t>内　角</t>
  </si>
  <si>
    <t>機械点</t>
  </si>
  <si>
    <t>Ｎトップ</t>
  </si>
  <si>
    <t>Y軸最高</t>
  </si>
  <si>
    <t>Y軸最低</t>
  </si>
  <si>
    <t>ＢＳ</t>
  </si>
  <si>
    <t>トラバース図</t>
  </si>
  <si>
    <t>最高</t>
  </si>
  <si>
    <t>最低</t>
  </si>
  <si>
    <t>差</t>
  </si>
  <si>
    <t>X</t>
  </si>
  <si>
    <t>Y</t>
  </si>
  <si>
    <t>Ｘ機械点以外の最高</t>
  </si>
  <si>
    <t>Ｘ機械点以外の最低</t>
  </si>
  <si>
    <t>大きい方</t>
  </si>
  <si>
    <t>N矢印長さ</t>
  </si>
  <si>
    <t>6分１</t>
  </si>
  <si>
    <t>視準点</t>
  </si>
  <si>
    <t>ＢＳ</t>
  </si>
  <si>
    <t>Ｐ12</t>
  </si>
  <si>
    <t>この色のカーソルは、文字の</t>
  </si>
  <si>
    <t>書換ができます。</t>
  </si>
  <si>
    <t>あ</t>
  </si>
  <si>
    <t>測 点  名</t>
  </si>
  <si>
    <t>測  点  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</si>
</sst>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_ "/>
    <numFmt numFmtId="178" formatCode="0.00_ "/>
    <numFmt numFmtId="179" formatCode="0.000_ "/>
    <numFmt numFmtId="180" formatCode="0.0000_ "/>
    <numFmt numFmtId="181" formatCode="0.000"/>
    <numFmt numFmtId="182" formatCode="0.000000_ "/>
    <numFmt numFmtId="183" formatCode="0.000000000000000_ "/>
    <numFmt numFmtId="184" formatCode="0.0000000000000000_ "/>
    <numFmt numFmtId="185" formatCode="0.0000000000000_ "/>
    <numFmt numFmtId="186" formatCode="0.0000000_ "/>
    <numFmt numFmtId="187" formatCode="0.000000000000_ "/>
    <numFmt numFmtId="188" formatCode="0_ "/>
  </numFmts>
  <fonts count="15"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明朝"/>
      <family val="1"/>
    </font>
    <font>
      <sz val="7"/>
      <name val="明朝"/>
      <family val="1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color indexed="12"/>
      <name val="HG丸ｺﾞｼｯｸM-PRO"/>
      <family val="3"/>
    </font>
    <font>
      <sz val="8"/>
      <name val="Osaka"/>
      <family val="3"/>
    </font>
    <font>
      <sz val="8"/>
      <name val="ＭＳ 明朝"/>
      <family val="1"/>
    </font>
    <font>
      <sz val="8"/>
      <name val="明朝"/>
      <family val="1"/>
    </font>
    <font>
      <sz val="11"/>
      <name val="ＭＳ 明朝"/>
      <family val="1"/>
    </font>
    <font>
      <sz val="11"/>
      <name val="明朝"/>
      <family val="1"/>
    </font>
    <font>
      <b/>
      <sz val="18"/>
      <name val="ＭＳ Ｐ明朝"/>
      <family val="1"/>
    </font>
    <font>
      <sz val="12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16">
    <xf numFmtId="0" fontId="0" fillId="0" borderId="0" xfId="0" applyAlignment="1">
      <alignment vertical="center"/>
    </xf>
    <xf numFmtId="176" fontId="8" fillId="2" borderId="0" xfId="20" applyNumberFormat="1" applyFont="1" applyFill="1" applyBorder="1" applyAlignment="1" applyProtection="1">
      <alignment horizontal="center"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10" fillId="2" borderId="0" xfId="2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20" applyNumberFormat="1" applyFont="1" applyAlignment="1" applyProtection="1">
      <alignment vertical="center"/>
      <protection/>
    </xf>
    <xf numFmtId="0" fontId="2" fillId="0" borderId="0" xfId="2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49" fontId="0" fillId="0" borderId="0" xfId="0" applyNumberFormat="1" applyAlignment="1" applyProtection="1" quotePrefix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176" fontId="8" fillId="2" borderId="5" xfId="20" applyNumberFormat="1" applyFont="1" applyFill="1" applyBorder="1" applyAlignment="1" applyProtection="1">
      <alignment horizontal="center" vertical="center"/>
      <protection/>
    </xf>
    <xf numFmtId="0" fontId="9" fillId="2" borderId="0" xfId="20" applyFont="1" applyFill="1" applyAlignment="1" applyProtection="1">
      <alignment vertical="center"/>
      <protection/>
    </xf>
    <xf numFmtId="0" fontId="9" fillId="2" borderId="6" xfId="20" applyFont="1" applyFill="1" applyBorder="1" applyAlignment="1" applyProtection="1">
      <alignment vertical="center"/>
      <protection/>
    </xf>
    <xf numFmtId="0" fontId="9" fillId="2" borderId="7" xfId="20" applyFont="1" applyFill="1" applyBorder="1" applyAlignment="1" applyProtection="1">
      <alignment vertical="center"/>
      <protection/>
    </xf>
    <xf numFmtId="0" fontId="10" fillId="2" borderId="7" xfId="20" applyFont="1" applyFill="1" applyBorder="1" applyAlignment="1" applyProtection="1">
      <alignment vertical="center"/>
      <protection/>
    </xf>
    <xf numFmtId="0" fontId="10" fillId="2" borderId="0" xfId="20" applyFont="1" applyFill="1" applyAlignment="1" applyProtection="1">
      <alignment vertical="center"/>
      <protection/>
    </xf>
    <xf numFmtId="181" fontId="9" fillId="2" borderId="0" xfId="20" applyNumberFormat="1" applyFont="1" applyFill="1" applyAlignment="1" applyProtection="1">
      <alignment horizontal="right" vertical="center"/>
      <protection/>
    </xf>
    <xf numFmtId="0" fontId="10" fillId="2" borderId="5" xfId="20" applyFont="1" applyFill="1" applyBorder="1" applyAlignment="1" applyProtection="1">
      <alignment horizontal="center" vertical="center"/>
      <protection/>
    </xf>
    <xf numFmtId="179" fontId="10" fillId="2" borderId="5" xfId="20" applyNumberFormat="1" applyFont="1" applyFill="1" applyBorder="1" applyAlignment="1" applyProtection="1">
      <alignment vertical="center"/>
      <protection/>
    </xf>
    <xf numFmtId="182" fontId="10" fillId="2" borderId="5" xfId="20" applyNumberFormat="1" applyFont="1" applyFill="1" applyBorder="1" applyAlignment="1" applyProtection="1">
      <alignment vertical="center"/>
      <protection/>
    </xf>
    <xf numFmtId="179" fontId="9" fillId="2" borderId="7" xfId="20" applyNumberFormat="1" applyFont="1" applyFill="1" applyBorder="1" applyAlignment="1" applyProtection="1">
      <alignment vertical="center"/>
      <protection/>
    </xf>
    <xf numFmtId="0" fontId="10" fillId="2" borderId="0" xfId="20" applyFont="1" applyFill="1" applyBorder="1" applyAlignment="1" applyProtection="1">
      <alignment horizontal="center" vertical="center"/>
      <protection/>
    </xf>
    <xf numFmtId="179" fontId="10" fillId="2" borderId="0" xfId="20" applyNumberFormat="1" applyFont="1" applyFill="1" applyBorder="1" applyAlignment="1" applyProtection="1">
      <alignment vertical="center"/>
      <protection/>
    </xf>
    <xf numFmtId="182" fontId="10" fillId="2" borderId="0" xfId="20" applyNumberFormat="1" applyFont="1" applyFill="1" applyBorder="1" applyAlignment="1" applyProtection="1">
      <alignment vertical="center"/>
      <protection/>
    </xf>
    <xf numFmtId="182" fontId="9" fillId="2" borderId="0" xfId="20" applyNumberFormat="1" applyFont="1" applyFill="1" applyBorder="1" applyAlignment="1" applyProtection="1">
      <alignment vertical="center"/>
      <protection/>
    </xf>
    <xf numFmtId="0" fontId="11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183" fontId="10" fillId="2" borderId="5" xfId="20" applyNumberFormat="1" applyFont="1" applyFill="1" applyBorder="1" applyAlignment="1" applyProtection="1">
      <alignment vertical="center"/>
      <protection/>
    </xf>
    <xf numFmtId="184" fontId="9" fillId="2" borderId="5" xfId="20" applyNumberFormat="1" applyFont="1" applyFill="1" applyBorder="1" applyAlignment="1" applyProtection="1">
      <alignment vertical="center"/>
      <protection/>
    </xf>
    <xf numFmtId="0" fontId="11" fillId="0" borderId="0" xfId="20" applyFont="1" applyBorder="1" applyAlignment="1" applyProtection="1">
      <alignment vertical="center"/>
      <protection locked="0"/>
    </xf>
    <xf numFmtId="0" fontId="11" fillId="0" borderId="0" xfId="20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183" fontId="10" fillId="2" borderId="0" xfId="20" applyNumberFormat="1" applyFont="1" applyFill="1" applyBorder="1" applyAlignment="1" applyProtection="1">
      <alignment vertical="center"/>
      <protection/>
    </xf>
    <xf numFmtId="184" fontId="9" fillId="2" borderId="0" xfId="20" applyNumberFormat="1" applyFont="1" applyFill="1" applyBorder="1" applyAlignment="1" applyProtection="1">
      <alignment vertical="center"/>
      <protection/>
    </xf>
    <xf numFmtId="185" fontId="10" fillId="2" borderId="0" xfId="20" applyNumberFormat="1" applyFont="1" applyFill="1" applyBorder="1" applyAlignment="1" applyProtection="1">
      <alignment vertical="center"/>
      <protection/>
    </xf>
    <xf numFmtId="186" fontId="12" fillId="0" borderId="0" xfId="20" applyNumberFormat="1" applyFont="1" applyBorder="1" applyAlignment="1">
      <alignment vertical="center"/>
      <protection/>
    </xf>
    <xf numFmtId="187" fontId="12" fillId="0" borderId="0" xfId="20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79" fontId="0" fillId="0" borderId="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79" fontId="0" fillId="0" borderId="5" xfId="0" applyNumberFormat="1" applyBorder="1" applyAlignment="1" applyProtection="1">
      <alignment vertical="center"/>
      <protection hidden="1"/>
    </xf>
    <xf numFmtId="179" fontId="0" fillId="0" borderId="5" xfId="0" applyNumberForma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179" fontId="0" fillId="0" borderId="0" xfId="0" applyNumberFormat="1" applyBorder="1" applyAlignment="1" applyProtection="1">
      <alignment vertical="center"/>
      <protection hidden="1"/>
    </xf>
    <xf numFmtId="179" fontId="0" fillId="0" borderId="12" xfId="0" applyNumberFormat="1" applyBorder="1" applyAlignment="1" applyProtection="1">
      <alignment vertical="center"/>
      <protection hidden="1"/>
    </xf>
    <xf numFmtId="179" fontId="0" fillId="0" borderId="13" xfId="0" applyNumberFormat="1" applyBorder="1" applyAlignment="1" applyProtection="1">
      <alignment vertical="center"/>
      <protection hidden="1"/>
    </xf>
    <xf numFmtId="179" fontId="0" fillId="0" borderId="7" xfId="0" applyNumberForma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179" fontId="0" fillId="0" borderId="14" xfId="0" applyNumberFormat="1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9" fillId="2" borderId="5" xfId="20" applyFont="1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4" borderId="2" xfId="0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right" vertical="center"/>
      <protection hidden="1"/>
    </xf>
    <xf numFmtId="188" fontId="0" fillId="0" borderId="3" xfId="0" applyNumberForma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179" fontId="0" fillId="4" borderId="11" xfId="0" applyNumberFormat="1" applyFill="1" applyBorder="1" applyAlignment="1" applyProtection="1">
      <alignment horizontal="right" vertical="center"/>
      <protection locked="0"/>
    </xf>
    <xf numFmtId="179" fontId="0" fillId="4" borderId="1" xfId="0" applyNumberFormat="1" applyFill="1" applyBorder="1" applyAlignment="1" applyProtection="1">
      <alignment horizontal="right" vertical="center"/>
      <protection locked="0"/>
    </xf>
    <xf numFmtId="179" fontId="0" fillId="4" borderId="2" xfId="0" applyNumberFormat="1" applyFill="1" applyBorder="1" applyAlignment="1" applyProtection="1">
      <alignment horizontal="right" vertical="center"/>
      <protection locked="0"/>
    </xf>
    <xf numFmtId="179" fontId="0" fillId="4" borderId="5" xfId="0" applyNumberForma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hidden="1"/>
    </xf>
    <xf numFmtId="179" fontId="0" fillId="0" borderId="11" xfId="0" applyNumberFormat="1" applyFill="1" applyBorder="1" applyAlignment="1" applyProtection="1">
      <alignment vertical="center"/>
      <protection hidden="1"/>
    </xf>
    <xf numFmtId="179" fontId="0" fillId="0" borderId="1" xfId="0" applyNumberFormat="1" applyFill="1" applyBorder="1" applyAlignment="1" applyProtection="1">
      <alignment vertical="center"/>
      <protection hidden="1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179" fontId="0" fillId="0" borderId="2" xfId="0" applyNumberFormat="1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distributed" vertical="center" indent="1"/>
      <protection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 vertical="center"/>
      <protection hidden="1"/>
    </xf>
    <xf numFmtId="0" fontId="9" fillId="2" borderId="0" xfId="20" applyFont="1" applyFill="1" applyBorder="1" applyAlignment="1" applyProtection="1">
      <alignment horizontal="center" vertical="center"/>
      <protection/>
    </xf>
    <xf numFmtId="0" fontId="9" fillId="2" borderId="11" xfId="20" applyFont="1" applyFill="1" applyBorder="1" applyAlignment="1" applyProtection="1">
      <alignment horizontal="center" vertical="center"/>
      <protection/>
    </xf>
    <xf numFmtId="0" fontId="9" fillId="2" borderId="2" xfId="2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179" fontId="0" fillId="0" borderId="11" xfId="0" applyNumberFormat="1" applyBorder="1" applyAlignment="1" applyProtection="1">
      <alignment horizontal="center" vertical="center"/>
      <protection hidden="1"/>
    </xf>
    <xf numFmtId="179" fontId="0" fillId="0" borderId="2" xfId="0" applyNumberForma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測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0.98575"/>
          <c:h val="0.9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Sheet1!$C$14:$I$14</c:f>
              <c:strCache>
                <c:ptCount val="1"/>
                <c:pt idx="0">
                  <c:v>器械点 Ｐ12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"/>
          <c:order val="1"/>
          <c:tx>
            <c:strRef>
              <c:f>Sheet1!$C$15:$I$15</c:f>
              <c:strCache>
                <c:ptCount val="1"/>
                <c:pt idx="0">
                  <c:v>視準点 ＢＳ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2"/>
          <c:order val="2"/>
          <c:tx>
            <c:strRef>
              <c:f>Sheet1!$C$18</c:f>
              <c:strCache>
                <c:ptCount val="1"/>
                <c:pt idx="0">
                  <c:v>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3"/>
          <c:order val="3"/>
          <c:tx>
            <c:strRef>
              <c:f>Sheet1!$C$19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4"/>
          <c:order val="4"/>
          <c:tx>
            <c:strRef>
              <c:f>Sheet1!$C$20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5"/>
          <c:order val="5"/>
          <c:tx>
            <c:strRef>
              <c:f>Sheet1!$C$21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6"/>
          <c:order val="6"/>
          <c:tx>
            <c:strRef>
              <c:f>Sheet1!$C$22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7"/>
          <c:order val="7"/>
          <c:tx>
            <c:strRef>
              <c:f>Sheet1!$C$23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8"/>
          <c:order val="8"/>
          <c:tx>
            <c:strRef>
              <c:f>Sheet1!$C$24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9"/>
          <c:order val="9"/>
          <c:tx>
            <c:strRef>
              <c:f>Sheet1!$C$25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0"/>
          <c:order val="10"/>
          <c:tx>
            <c:strRef>
              <c:f>Sheet1!$C$26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1"/>
          <c:order val="11"/>
          <c:tx>
            <c:strRef>
              <c:f>Sheet1!$C$27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2"/>
          <c:order val="12"/>
          <c:tx>
            <c:strRef>
              <c:f>Sheet1!$C$28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3"/>
          <c:order val="13"/>
          <c:tx>
            <c:strRef>
              <c:f>Sheet1!$C$29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4"/>
          <c:order val="14"/>
          <c:tx>
            <c:strRef>
              <c:f>Sheet1!$C$30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5"/>
          <c:order val="15"/>
          <c:tx>
            <c:strRef>
              <c:f>Sheet1!$CD$59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triangle"/>
              <c:size val="18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axId val="57418266"/>
        <c:axId val="47002347"/>
      </c:scatterChart>
      <c:valAx>
        <c:axId val="57418266"/>
        <c:scaling>
          <c:orientation val="minMax"/>
        </c:scaling>
        <c:axPos val="b"/>
        <c:delete val="1"/>
        <c:majorTickMark val="in"/>
        <c:minorTickMark val="none"/>
        <c:tickLblPos val="nextTo"/>
        <c:crossAx val="47002347"/>
        <c:crosses val="autoZero"/>
        <c:crossBetween val="midCat"/>
        <c:dispUnits/>
      </c:valAx>
      <c:valAx>
        <c:axId val="47002347"/>
        <c:scaling>
          <c:orientation val="minMax"/>
        </c:scaling>
        <c:axPos val="l"/>
        <c:delete val="1"/>
        <c:majorTickMark val="in"/>
        <c:minorTickMark val="none"/>
        <c:tickLblPos val="nextTo"/>
        <c:crossAx val="574182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7</xdr:row>
      <xdr:rowOff>76200</xdr:rowOff>
    </xdr:from>
    <xdr:to>
      <xdr:col>30</xdr:col>
      <xdr:colOff>85725</xdr:colOff>
      <xdr:row>8</xdr:row>
      <xdr:rowOff>38100</xdr:rowOff>
    </xdr:to>
    <xdr:sp>
      <xdr:nvSpPr>
        <xdr:cNvPr id="1" name="Rectangle 32"/>
        <xdr:cNvSpPr>
          <a:spLocks/>
        </xdr:cNvSpPr>
      </xdr:nvSpPr>
      <xdr:spPr>
        <a:xfrm>
          <a:off x="4543425" y="22098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内角</a:t>
          </a:r>
        </a:p>
      </xdr:txBody>
    </xdr:sp>
    <xdr:clientData/>
  </xdr:twoCellAnchor>
  <xdr:twoCellAnchor>
    <xdr:from>
      <xdr:col>16</xdr:col>
      <xdr:colOff>47625</xdr:colOff>
      <xdr:row>2</xdr:row>
      <xdr:rowOff>47625</xdr:rowOff>
    </xdr:from>
    <xdr:to>
      <xdr:col>37</xdr:col>
      <xdr:colOff>47625</xdr:colOff>
      <xdr:row>11</xdr:row>
      <xdr:rowOff>57150</xdr:rowOff>
    </xdr:to>
    <xdr:grpSp>
      <xdr:nvGrpSpPr>
        <xdr:cNvPr id="2" name="Group 53"/>
        <xdr:cNvGrpSpPr>
          <a:grpSpLocks/>
        </xdr:cNvGrpSpPr>
      </xdr:nvGrpSpPr>
      <xdr:grpSpPr>
        <a:xfrm>
          <a:off x="2867025" y="561975"/>
          <a:ext cx="3600450" cy="2924175"/>
          <a:chOff x="301" y="73"/>
          <a:chExt cx="378" cy="307"/>
        </a:xfrm>
        <a:solidFill>
          <a:srgbClr val="FFFFFF"/>
        </a:solidFill>
      </xdr:grpSpPr>
      <xdr:grpSp>
        <xdr:nvGrpSpPr>
          <xdr:cNvPr id="3" name="Group 52"/>
          <xdr:cNvGrpSpPr>
            <a:grpSpLocks/>
          </xdr:cNvGrpSpPr>
        </xdr:nvGrpSpPr>
        <xdr:grpSpPr>
          <a:xfrm>
            <a:off x="301" y="73"/>
            <a:ext cx="378" cy="307"/>
            <a:chOff x="301" y="73"/>
            <a:chExt cx="378" cy="307"/>
          </a:xfrm>
          <a:solidFill>
            <a:srgbClr val="FFFFFF"/>
          </a:solidFill>
        </xdr:grpSpPr>
        <xdr:sp>
          <xdr:nvSpPr>
            <xdr:cNvPr id="4" name="Line 2"/>
            <xdr:cNvSpPr>
              <a:spLocks/>
            </xdr:cNvSpPr>
          </xdr:nvSpPr>
          <xdr:spPr>
            <a:xfrm flipH="1">
              <a:off x="379" y="73"/>
              <a:ext cx="18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379" y="118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6" name="Oval 15"/>
            <xdr:cNvSpPr>
              <a:spLocks/>
            </xdr:cNvSpPr>
          </xdr:nvSpPr>
          <xdr:spPr>
            <a:xfrm>
              <a:off x="608" y="113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7" name="Line 1"/>
            <xdr:cNvSpPr>
              <a:spLocks/>
            </xdr:cNvSpPr>
          </xdr:nvSpPr>
          <xdr:spPr>
            <a:xfrm>
              <a:off x="397" y="74"/>
              <a:ext cx="0" cy="1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8" name="Line 4"/>
            <xdr:cNvSpPr>
              <a:spLocks/>
            </xdr:cNvSpPr>
          </xdr:nvSpPr>
          <xdr:spPr>
            <a:xfrm flipV="1">
              <a:off x="397" y="117"/>
              <a:ext cx="215" cy="1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9" name="Rectangle 34"/>
            <xdr:cNvSpPr>
              <a:spLocks/>
            </xdr:cNvSpPr>
          </xdr:nvSpPr>
          <xdr:spPr>
            <a:xfrm>
              <a:off x="611" y="91"/>
              <a:ext cx="68" cy="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/>
                <a:t>視準点
（BS)</a:t>
              </a:r>
            </a:p>
          </xdr:txBody>
        </xdr:sp>
        <xdr:grpSp>
          <xdr:nvGrpSpPr>
            <xdr:cNvPr id="10" name="Group 51"/>
            <xdr:cNvGrpSpPr>
              <a:grpSpLocks/>
            </xdr:cNvGrpSpPr>
          </xdr:nvGrpSpPr>
          <xdr:grpSpPr>
            <a:xfrm>
              <a:off x="301" y="173"/>
              <a:ext cx="325" cy="207"/>
              <a:chOff x="301" y="173"/>
              <a:chExt cx="325" cy="207"/>
            </a:xfrm>
            <a:solidFill>
              <a:srgbClr val="FFFFFF"/>
            </a:solidFill>
          </xdr:grpSpPr>
          <xdr:sp>
            <xdr:nvSpPr>
              <xdr:cNvPr id="11" name="Rectangle 35"/>
              <xdr:cNvSpPr>
                <a:spLocks/>
              </xdr:cNvSpPr>
            </xdr:nvSpPr>
            <xdr:spPr>
              <a:xfrm>
                <a:off x="558" y="310"/>
                <a:ext cx="68" cy="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/>
                  <a:t>測点 1</a:t>
                </a:r>
              </a:p>
            </xdr:txBody>
          </xdr:sp>
          <xdr:sp>
            <xdr:nvSpPr>
              <xdr:cNvPr id="12" name="Line 20"/>
              <xdr:cNvSpPr>
                <a:spLocks/>
              </xdr:cNvSpPr>
            </xdr:nvSpPr>
            <xdr:spPr>
              <a:xfrm flipH="1">
                <a:off x="353" y="244"/>
                <a:ext cx="44" cy="9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3" name="Rectangle 33"/>
              <xdr:cNvSpPr>
                <a:spLocks/>
              </xdr:cNvSpPr>
            </xdr:nvSpPr>
            <xdr:spPr>
              <a:xfrm>
                <a:off x="336" y="232"/>
                <a:ext cx="68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/>
                  <a:t>器械点</a:t>
                </a:r>
              </a:p>
            </xdr:txBody>
          </xdr:sp>
          <xdr:sp>
            <xdr:nvSpPr>
              <xdr:cNvPr id="14" name="Oval 19"/>
              <xdr:cNvSpPr>
                <a:spLocks/>
              </xdr:cNvSpPr>
            </xdr:nvSpPr>
            <xdr:spPr>
              <a:xfrm>
                <a:off x="557" y="333"/>
                <a:ext cx="8" cy="8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5" name="Oval 21"/>
              <xdr:cNvSpPr>
                <a:spLocks/>
              </xdr:cNvSpPr>
            </xdr:nvSpPr>
            <xdr:spPr>
              <a:xfrm>
                <a:off x="349" y="337"/>
                <a:ext cx="8" cy="8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6" name="Line 18"/>
              <xdr:cNvSpPr>
                <a:spLocks/>
              </xdr:cNvSpPr>
            </xdr:nvSpPr>
            <xdr:spPr>
              <a:xfrm>
                <a:off x="397" y="244"/>
                <a:ext cx="164" cy="9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7" name="AutoShape 24"/>
              <xdr:cNvSpPr>
                <a:spLocks/>
              </xdr:cNvSpPr>
            </xdr:nvSpPr>
            <xdr:spPr>
              <a:xfrm>
                <a:off x="453" y="208"/>
                <a:ext cx="14" cy="71"/>
              </a:xfrm>
              <a:custGeom>
                <a:pathLst>
                  <a:path h="77" w="15">
                    <a:moveTo>
                      <a:pt x="1" y="0"/>
                    </a:moveTo>
                    <a:cubicBezTo>
                      <a:pt x="15" y="29"/>
                      <a:pt x="15" y="46"/>
                      <a:pt x="0" y="77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8" name="AutoShape 26"/>
              <xdr:cNvSpPr>
                <a:spLocks/>
              </xdr:cNvSpPr>
            </xdr:nvSpPr>
            <xdr:spPr>
              <a:xfrm>
                <a:off x="363" y="202"/>
                <a:ext cx="141" cy="145"/>
              </a:xfrm>
              <a:custGeom>
                <a:pathLst>
                  <a:path h="145" w="141">
                    <a:moveTo>
                      <a:pt x="0" y="114"/>
                    </a:moveTo>
                    <a:cubicBezTo>
                      <a:pt x="75" y="145"/>
                      <a:pt x="141" y="68"/>
                      <a:pt x="104" y="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9" name="Rectangle 31"/>
              <xdr:cNvSpPr>
                <a:spLocks/>
              </xdr:cNvSpPr>
            </xdr:nvSpPr>
            <xdr:spPr>
              <a:xfrm>
                <a:off x="403" y="173"/>
                <a:ext cx="80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方向角</a:t>
                </a:r>
              </a:p>
            </xdr:txBody>
          </xdr:sp>
          <xdr:sp>
            <xdr:nvSpPr>
              <xdr:cNvPr id="20" name="AutoShape 11"/>
              <xdr:cNvSpPr>
                <a:spLocks/>
              </xdr:cNvSpPr>
            </xdr:nvSpPr>
            <xdr:spPr>
              <a:xfrm>
                <a:off x="395" y="192"/>
                <a:ext cx="46" cy="28"/>
              </a:xfrm>
              <a:custGeom>
                <a:pathLst>
                  <a:path h="28" w="46">
                    <a:moveTo>
                      <a:pt x="0" y="0"/>
                    </a:moveTo>
                    <a:cubicBezTo>
                      <a:pt x="23" y="1"/>
                      <a:pt x="38" y="10"/>
                      <a:pt x="46" y="28"/>
                    </a:cubicBezTo>
                  </a:path>
                </a:pathLst>
              </a:custGeom>
              <a:noFill/>
              <a:ln w="9525" cmpd="sng">
                <a:solidFill>
                  <a:srgbClr val="0000FF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21" name="Rectangle 36"/>
              <xdr:cNvSpPr>
                <a:spLocks/>
              </xdr:cNvSpPr>
            </xdr:nvSpPr>
            <xdr:spPr>
              <a:xfrm>
                <a:off x="301" y="347"/>
                <a:ext cx="68" cy="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/>
                  <a:t>測点 2</a:t>
                </a:r>
              </a:p>
            </xdr:txBody>
          </xdr:sp>
          <xdr:sp>
            <xdr:nvSpPr>
              <xdr:cNvPr id="22" name="AutoShape 49"/>
              <xdr:cNvSpPr>
                <a:spLocks/>
              </xdr:cNvSpPr>
            </xdr:nvSpPr>
            <xdr:spPr>
              <a:xfrm>
                <a:off x="395" y="205"/>
                <a:ext cx="52" cy="58"/>
              </a:xfrm>
              <a:custGeom>
                <a:pathLst>
                  <a:path h="58" w="52">
                    <a:moveTo>
                      <a:pt x="0" y="1"/>
                    </a:moveTo>
                    <a:cubicBezTo>
                      <a:pt x="21" y="0"/>
                      <a:pt x="52" y="21"/>
                      <a:pt x="31" y="58"/>
                    </a:cubicBezTo>
                  </a:path>
                </a:pathLst>
              </a:custGeom>
              <a:noFill/>
              <a:ln w="9525" cmpd="sng">
                <a:solidFill>
                  <a:srgbClr val="0000FF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23" name="AutoShape 50"/>
              <xdr:cNvSpPr>
                <a:spLocks/>
              </xdr:cNvSpPr>
            </xdr:nvSpPr>
            <xdr:spPr>
              <a:xfrm>
                <a:off x="384" y="218"/>
                <a:ext cx="52" cy="65"/>
              </a:xfrm>
              <a:custGeom>
                <a:pathLst>
                  <a:path h="65" w="52">
                    <a:moveTo>
                      <a:pt x="11" y="0"/>
                    </a:moveTo>
                    <a:cubicBezTo>
                      <a:pt x="52" y="3"/>
                      <a:pt x="44" y="65"/>
                      <a:pt x="0" y="52"/>
                    </a:cubicBezTo>
                  </a:path>
                </a:pathLst>
              </a:custGeom>
              <a:noFill/>
              <a:ln w="9525" cmpd="sng">
                <a:solidFill>
                  <a:srgbClr val="0000FF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</xdr:grpSp>
      <xdr:sp>
        <xdr:nvSpPr>
          <xdr:cNvPr id="24" name="Oval 5"/>
          <xdr:cNvSpPr>
            <a:spLocks/>
          </xdr:cNvSpPr>
        </xdr:nvSpPr>
        <xdr:spPr>
          <a:xfrm>
            <a:off x="393" y="239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20</xdr:col>
      <xdr:colOff>152400</xdr:colOff>
      <xdr:row>1</xdr:row>
      <xdr:rowOff>142875</xdr:rowOff>
    </xdr:from>
    <xdr:to>
      <xdr:col>23</xdr:col>
      <xdr:colOff>104775</xdr:colOff>
      <xdr:row>2</xdr:row>
      <xdr:rowOff>104775</xdr:rowOff>
    </xdr:to>
    <xdr:sp>
      <xdr:nvSpPr>
        <xdr:cNvPr id="25" name="Rectangle 30"/>
        <xdr:cNvSpPr>
          <a:spLocks/>
        </xdr:cNvSpPr>
      </xdr:nvSpPr>
      <xdr:spPr>
        <a:xfrm>
          <a:off x="3657600" y="333375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Ｎ</a:t>
          </a:r>
        </a:p>
      </xdr:txBody>
    </xdr:sp>
    <xdr:clientData/>
  </xdr:twoCellAnchor>
  <xdr:twoCellAnchor>
    <xdr:from>
      <xdr:col>17</xdr:col>
      <xdr:colOff>76200</xdr:colOff>
      <xdr:row>13</xdr:row>
      <xdr:rowOff>161925</xdr:rowOff>
    </xdr:from>
    <xdr:to>
      <xdr:col>25</xdr:col>
      <xdr:colOff>114300</xdr:colOff>
      <xdr:row>13</xdr:row>
      <xdr:rowOff>161925</xdr:rowOff>
    </xdr:to>
    <xdr:sp>
      <xdr:nvSpPr>
        <xdr:cNvPr id="26" name="Line 46"/>
        <xdr:cNvSpPr>
          <a:spLocks/>
        </xdr:cNvSpPr>
      </xdr:nvSpPr>
      <xdr:spPr>
        <a:xfrm>
          <a:off x="3067050" y="42386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66675</xdr:colOff>
      <xdr:row>13</xdr:row>
      <xdr:rowOff>171450</xdr:rowOff>
    </xdr:from>
    <xdr:to>
      <xdr:col>29</xdr:col>
      <xdr:colOff>123825</xdr:colOff>
      <xdr:row>13</xdr:row>
      <xdr:rowOff>171450</xdr:rowOff>
    </xdr:to>
    <xdr:sp>
      <xdr:nvSpPr>
        <xdr:cNvPr id="27" name="Line 47"/>
        <xdr:cNvSpPr>
          <a:spLocks/>
        </xdr:cNvSpPr>
      </xdr:nvSpPr>
      <xdr:spPr>
        <a:xfrm>
          <a:off x="4600575" y="4248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40</xdr:col>
      <xdr:colOff>85725</xdr:colOff>
      <xdr:row>6</xdr:row>
      <xdr:rowOff>219075</xdr:rowOff>
    </xdr:from>
    <xdr:to>
      <xdr:col>79</xdr:col>
      <xdr:colOff>323850</xdr:colOff>
      <xdr:row>27</xdr:row>
      <xdr:rowOff>209550</xdr:rowOff>
    </xdr:to>
    <xdr:graphicFrame>
      <xdr:nvGraphicFramePr>
        <xdr:cNvPr id="28" name="Chart 63"/>
        <xdr:cNvGraphicFramePr/>
      </xdr:nvGraphicFramePr>
      <xdr:xfrm>
        <a:off x="7038975" y="2028825"/>
        <a:ext cx="692467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O103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25.5" customHeight="1"/>
  <cols>
    <col min="1" max="1" width="3.25390625" style="4" customWidth="1"/>
    <col min="2" max="38" width="2.25390625" style="4" customWidth="1"/>
    <col min="39" max="39" width="2.50390625" style="4" customWidth="1"/>
    <col min="40" max="79" width="2.25390625" style="4" customWidth="1"/>
    <col min="80" max="81" width="5.125" style="4" customWidth="1"/>
    <col min="82" max="82" width="10.25390625" style="4" customWidth="1"/>
    <col min="83" max="89" width="9.75390625" style="4" customWidth="1"/>
    <col min="90" max="90" width="5.625" style="4" customWidth="1"/>
    <col min="91" max="91" width="12.00390625" style="4" customWidth="1"/>
    <col min="92" max="102" width="2.75390625" style="4" customWidth="1"/>
    <col min="103" max="103" width="2.00390625" style="4" customWidth="1"/>
    <col min="104" max="106" width="2.75390625" style="4" hidden="1" customWidth="1"/>
    <col min="107" max="184" width="2.75390625" style="4" customWidth="1"/>
    <col min="185" max="185" width="2.25390625" style="4" customWidth="1"/>
    <col min="186" max="187" width="10.375" style="4" customWidth="1"/>
    <col min="188" max="188" width="16.50390625" style="4" customWidth="1"/>
    <col min="189" max="189" width="16.375" style="4" customWidth="1"/>
    <col min="190" max="191" width="10.375" style="4" customWidth="1"/>
    <col min="192" max="192" width="3.375" style="4" customWidth="1"/>
    <col min="193" max="194" width="10.375" style="4" customWidth="1"/>
    <col min="195" max="199" width="6.875" style="4" customWidth="1"/>
    <col min="200" max="16384" width="2.25390625" style="4" customWidth="1"/>
  </cols>
  <sheetData>
    <row r="1" ht="15" customHeight="1"/>
    <row r="2" spans="41:91" ht="25.5" customHeight="1">
      <c r="AO2" s="42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65"/>
      <c r="CE2" s="7"/>
      <c r="CF2" s="104">
        <f>IF(BX2="","",ROUNDDOWN(IT2,0))</f>
      </c>
      <c r="CG2" s="104"/>
      <c r="CH2" s="7"/>
      <c r="CI2" s="104">
        <f>IF(BX2="","",ROUNDDOWN((IT2-CF2)*60,0))</f>
      </c>
      <c r="CJ2" s="104"/>
      <c r="CK2" s="7"/>
      <c r="CL2" s="104">
        <f>IF(CB2="","",ROUNDDOWN(((IT2-CF2)*60-CI2)*60,1))</f>
      </c>
      <c r="CM2" s="104"/>
    </row>
    <row r="3" spans="2:91" ht="25.5" customHeight="1">
      <c r="B3" s="5" t="s">
        <v>14</v>
      </c>
      <c r="D3" s="6"/>
      <c r="E3" s="6"/>
      <c r="F3" s="6"/>
      <c r="G3" s="6"/>
      <c r="H3" s="6"/>
      <c r="AO3" s="44"/>
      <c r="AP3" s="113" t="s">
        <v>25</v>
      </c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5"/>
      <c r="CA3" s="7"/>
      <c r="CB3" s="66"/>
      <c r="CE3" s="7"/>
      <c r="CF3" s="7"/>
      <c r="CG3" s="7"/>
      <c r="CH3" s="7"/>
      <c r="CI3" s="7"/>
      <c r="CJ3" s="7"/>
      <c r="CK3" s="7"/>
      <c r="CL3" s="7"/>
      <c r="CM3" s="7"/>
    </row>
    <row r="4" spans="3:106" ht="25.5" customHeight="1">
      <c r="C4" s="4" t="s">
        <v>17</v>
      </c>
      <c r="AO4" s="44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66"/>
      <c r="CE4" s="7"/>
      <c r="CI4" s="7"/>
      <c r="CJ4" s="7"/>
      <c r="CK4" s="7"/>
      <c r="CL4" s="7"/>
      <c r="CM4" s="7"/>
      <c r="CZ4" s="45" t="s">
        <v>5</v>
      </c>
      <c r="DA4" s="45" t="s">
        <v>7</v>
      </c>
      <c r="DB4" s="46" t="s">
        <v>8</v>
      </c>
    </row>
    <row r="5" spans="3:195" ht="25.5" customHeight="1">
      <c r="C5" s="4" t="s">
        <v>15</v>
      </c>
      <c r="AO5" s="44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66"/>
      <c r="CE5" s="7"/>
      <c r="CF5" s="7"/>
      <c r="CG5" s="7"/>
      <c r="CH5" s="7"/>
      <c r="CI5" s="7"/>
      <c r="CJ5" s="7"/>
      <c r="CK5" s="7"/>
      <c r="CL5" s="7"/>
      <c r="CM5" s="7"/>
      <c r="GH5" s="7"/>
      <c r="GI5" s="7"/>
      <c r="GJ5" s="7"/>
      <c r="GK5" s="7"/>
      <c r="GL5" s="7"/>
      <c r="GM5" s="7"/>
    </row>
    <row r="6" spans="41:195" ht="25.5" customHeight="1">
      <c r="AO6" s="44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66"/>
      <c r="CE6" s="7"/>
      <c r="CF6" s="7"/>
      <c r="CG6" s="7"/>
      <c r="CH6" s="7"/>
      <c r="CI6" s="7"/>
      <c r="CJ6" s="7"/>
      <c r="CK6" s="7"/>
      <c r="CL6" s="7"/>
      <c r="CM6" s="7"/>
      <c r="GH6" s="7"/>
      <c r="GI6" s="1"/>
      <c r="GJ6" s="1"/>
      <c r="GK6" s="1"/>
      <c r="GL6" s="105"/>
      <c r="GM6" s="105"/>
    </row>
    <row r="7" spans="41:195" ht="25.5" customHeight="1">
      <c r="AO7" s="44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66"/>
      <c r="GH7" s="7"/>
      <c r="GI7" s="2"/>
      <c r="GJ7" s="2"/>
      <c r="GK7" s="2"/>
      <c r="GL7" s="2"/>
      <c r="GM7" s="2"/>
    </row>
    <row r="8" spans="4:195" ht="25.5" customHeight="1">
      <c r="D8" s="76"/>
      <c r="E8" s="77"/>
      <c r="F8" s="78"/>
      <c r="AO8" s="44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66"/>
      <c r="GH8" s="7"/>
      <c r="GI8" s="2"/>
      <c r="GJ8" s="2"/>
      <c r="GK8" s="2"/>
      <c r="GL8" s="3"/>
      <c r="GM8" s="2"/>
    </row>
    <row r="9" spans="5:195" ht="25.5" customHeight="1">
      <c r="E9" s="4" t="s">
        <v>13</v>
      </c>
      <c r="AO9" s="44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66"/>
      <c r="GH9" s="7"/>
      <c r="GI9" s="7"/>
      <c r="GJ9" s="7"/>
      <c r="GK9" s="7"/>
      <c r="GL9" s="7"/>
      <c r="GM9" s="7"/>
    </row>
    <row r="10" spans="4:80" ht="25.5" customHeight="1">
      <c r="D10" s="108"/>
      <c r="E10" s="109"/>
      <c r="F10" s="110"/>
      <c r="AO10" s="44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66"/>
    </row>
    <row r="11" spans="5:197" ht="25.5" customHeight="1">
      <c r="E11" s="4" t="s">
        <v>39</v>
      </c>
      <c r="AO11" s="44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66"/>
      <c r="GH11" s="7"/>
      <c r="GI11" s="7"/>
      <c r="GJ11" s="7"/>
      <c r="GK11" s="7"/>
      <c r="GL11" s="7"/>
      <c r="GM11" s="7"/>
      <c r="GN11" s="7"/>
      <c r="GO11" s="7"/>
    </row>
    <row r="12" spans="5:197" ht="25.5" customHeight="1">
      <c r="E12" s="72" t="s">
        <v>40</v>
      </c>
      <c r="AA12" s="4" t="s">
        <v>4</v>
      </c>
      <c r="AO12" s="44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66"/>
      <c r="GD12" s="14" t="s">
        <v>10</v>
      </c>
      <c r="GE12" s="14" t="s">
        <v>11</v>
      </c>
      <c r="GF12" s="106" t="s">
        <v>18</v>
      </c>
      <c r="GG12" s="107"/>
      <c r="GH12" s="15"/>
      <c r="GI12" s="7"/>
      <c r="GJ12" s="7"/>
      <c r="GK12" s="7"/>
      <c r="GL12" s="7"/>
      <c r="GM12" s="7"/>
      <c r="GN12" s="7"/>
      <c r="GO12" s="7"/>
    </row>
    <row r="13" spans="3:197" ht="25.5" customHeight="1">
      <c r="C13" s="102" t="s">
        <v>42</v>
      </c>
      <c r="D13" s="102"/>
      <c r="E13" s="102"/>
      <c r="F13" s="102"/>
      <c r="G13" s="102"/>
      <c r="H13" s="102"/>
      <c r="I13" s="102"/>
      <c r="J13" s="99" t="s">
        <v>1</v>
      </c>
      <c r="K13" s="99"/>
      <c r="L13" s="99"/>
      <c r="M13" s="99"/>
      <c r="N13" s="99" t="s">
        <v>2</v>
      </c>
      <c r="O13" s="99"/>
      <c r="P13" s="99"/>
      <c r="Q13" s="99"/>
      <c r="R13" s="81" t="s">
        <v>12</v>
      </c>
      <c r="S13" s="82"/>
      <c r="T13" s="82"/>
      <c r="U13" s="82"/>
      <c r="V13" s="82"/>
      <c r="W13" s="82"/>
      <c r="X13" s="82"/>
      <c r="Y13" s="82"/>
      <c r="Z13" s="83"/>
      <c r="AA13" s="99" t="s">
        <v>3</v>
      </c>
      <c r="AB13" s="99"/>
      <c r="AC13" s="99"/>
      <c r="AD13" s="99"/>
      <c r="AO13" s="44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66"/>
      <c r="GD13" s="16"/>
      <c r="GE13" s="16"/>
      <c r="GF13" s="16"/>
      <c r="GG13" s="16"/>
      <c r="GH13" s="15"/>
      <c r="GI13" s="1"/>
      <c r="GJ13" s="1"/>
      <c r="GK13" s="1"/>
      <c r="GL13" s="105"/>
      <c r="GM13" s="105"/>
      <c r="GN13" s="2"/>
      <c r="GO13" s="7"/>
    </row>
    <row r="14" spans="3:197" ht="25.5" customHeight="1">
      <c r="C14" s="98" t="s">
        <v>0</v>
      </c>
      <c r="D14" s="73"/>
      <c r="E14" s="73"/>
      <c r="F14" s="73"/>
      <c r="G14" s="73" t="s">
        <v>38</v>
      </c>
      <c r="H14" s="73"/>
      <c r="I14" s="74"/>
      <c r="J14" s="90">
        <v>0</v>
      </c>
      <c r="K14" s="91"/>
      <c r="L14" s="91"/>
      <c r="M14" s="91"/>
      <c r="N14" s="91">
        <v>0</v>
      </c>
      <c r="O14" s="91"/>
      <c r="P14" s="91"/>
      <c r="Q14" s="88"/>
      <c r="R14" s="81"/>
      <c r="S14" s="82"/>
      <c r="T14" s="8"/>
      <c r="U14" s="82"/>
      <c r="V14" s="82"/>
      <c r="W14" s="8"/>
      <c r="X14" s="82"/>
      <c r="Y14" s="82"/>
      <c r="Z14" s="9"/>
      <c r="AA14" s="83"/>
      <c r="AB14" s="84"/>
      <c r="AC14" s="84"/>
      <c r="AD14" s="84"/>
      <c r="AO14" s="44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66"/>
      <c r="GD14" s="24">
        <f>J15-J14</f>
        <v>10</v>
      </c>
      <c r="GE14" s="24">
        <f>N15-N14</f>
        <v>20</v>
      </c>
      <c r="GF14" s="18">
        <f>IF(AND(GD14&gt;0,GE14&gt;0),GG14,IF(AND(GD14&lt;0,GE14&gt;=0),GG14+180,IF(AND(GD14&lt;0,GE14&lt;0),180+GG14,IF(AND(GD14&gt;=0,GE14&lt;0),360+GG14,GG14))))</f>
        <v>63.43494882292201</v>
      </c>
      <c r="GG14" s="17">
        <f>IF(GD14=0,ATAN(GE14/(GD14+0.0000000002))*180/PI(),ATAN(GE14/GD14)*180/PI())</f>
        <v>63.43494882292201</v>
      </c>
      <c r="GH14" s="15"/>
      <c r="GI14" s="2"/>
      <c r="GJ14" s="33"/>
      <c r="GK14" s="34"/>
      <c r="GL14" s="34"/>
      <c r="GM14" s="29"/>
      <c r="GN14" s="2"/>
      <c r="GO14" s="7"/>
    </row>
    <row r="15" spans="3:197" ht="25.5" customHeight="1">
      <c r="C15" s="103" t="s">
        <v>36</v>
      </c>
      <c r="D15" s="86"/>
      <c r="E15" s="86"/>
      <c r="F15" s="86"/>
      <c r="G15" s="86" t="s">
        <v>37</v>
      </c>
      <c r="H15" s="86"/>
      <c r="I15" s="87"/>
      <c r="J15" s="90">
        <v>10</v>
      </c>
      <c r="K15" s="91"/>
      <c r="L15" s="91"/>
      <c r="M15" s="91"/>
      <c r="N15" s="91">
        <v>20</v>
      </c>
      <c r="O15" s="91"/>
      <c r="P15" s="91"/>
      <c r="Q15" s="88"/>
      <c r="R15" s="92">
        <f>IF(J15="","",ROUNDDOWN(GF14,0))</f>
        <v>63</v>
      </c>
      <c r="S15" s="79"/>
      <c r="T15" s="12" t="str">
        <f>IF(N15="","",$CZ$4)</f>
        <v>°</v>
      </c>
      <c r="U15" s="79">
        <f>IF(J15="","",ROUNDDOWN((GF14-R15)*60,0))</f>
        <v>26</v>
      </c>
      <c r="V15" s="79"/>
      <c r="W15" s="12" t="str">
        <f>IF(N15="","",$DA$4)</f>
        <v>′</v>
      </c>
      <c r="X15" s="79">
        <f>IF(N15="","",ROUNDDOWN(((GF14-R15)*60-U15)*60,1))</f>
        <v>5.8</v>
      </c>
      <c r="Y15" s="79"/>
      <c r="Z15" s="13" t="str">
        <f>IF(N15="","",$DB$4)</f>
        <v>″</v>
      </c>
      <c r="AA15" s="93">
        <f>IF(J15="","",(($J$14-J15)^2+($N$14-N15)^2)^0.5)</f>
        <v>22.360679774997898</v>
      </c>
      <c r="AB15" s="94"/>
      <c r="AC15" s="94"/>
      <c r="AD15" s="101"/>
      <c r="AI15" s="10" t="s">
        <v>6</v>
      </c>
      <c r="AK15" s="10" t="s">
        <v>6</v>
      </c>
      <c r="AO15" s="44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66"/>
      <c r="GD15" s="19"/>
      <c r="GE15" s="19"/>
      <c r="GF15" s="15"/>
      <c r="GG15" s="15"/>
      <c r="GH15" s="15"/>
      <c r="GI15" s="2"/>
      <c r="GJ15" s="33"/>
      <c r="GK15" s="34"/>
      <c r="GL15" s="34"/>
      <c r="GM15" s="29"/>
      <c r="GN15" s="2"/>
      <c r="GO15" s="7"/>
    </row>
    <row r="16" spans="41:197" ht="16.5" customHeight="1">
      <c r="AO16" s="44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66"/>
      <c r="GD16" s="20"/>
      <c r="GE16" s="20"/>
      <c r="GF16" s="15"/>
      <c r="GG16" s="15"/>
      <c r="GH16" s="15"/>
      <c r="GI16" s="2"/>
      <c r="GJ16" s="33"/>
      <c r="GK16" s="34"/>
      <c r="GL16" s="34"/>
      <c r="GM16" s="29"/>
      <c r="GN16" s="2"/>
      <c r="GO16" s="7"/>
    </row>
    <row r="17" spans="3:197" ht="25.5" customHeight="1">
      <c r="C17" s="102" t="s">
        <v>43</v>
      </c>
      <c r="D17" s="102"/>
      <c r="E17" s="102"/>
      <c r="F17" s="102"/>
      <c r="G17" s="102"/>
      <c r="H17" s="102"/>
      <c r="I17" s="102"/>
      <c r="J17" s="99" t="s">
        <v>1</v>
      </c>
      <c r="K17" s="99"/>
      <c r="L17" s="99"/>
      <c r="M17" s="99"/>
      <c r="N17" s="99" t="s">
        <v>2</v>
      </c>
      <c r="O17" s="99"/>
      <c r="P17" s="99"/>
      <c r="Q17" s="99"/>
      <c r="R17" s="81" t="s">
        <v>9</v>
      </c>
      <c r="S17" s="82"/>
      <c r="T17" s="82"/>
      <c r="U17" s="82"/>
      <c r="V17" s="82"/>
      <c r="W17" s="82"/>
      <c r="X17" s="82"/>
      <c r="Y17" s="82"/>
      <c r="Z17" s="83"/>
      <c r="AA17" s="99" t="s">
        <v>3</v>
      </c>
      <c r="AB17" s="99"/>
      <c r="AC17" s="99"/>
      <c r="AD17" s="100"/>
      <c r="AE17" s="84" t="s">
        <v>16</v>
      </c>
      <c r="AF17" s="84"/>
      <c r="AG17" s="84"/>
      <c r="AH17" s="84"/>
      <c r="AI17" s="84"/>
      <c r="AJ17" s="84"/>
      <c r="AK17" s="84"/>
      <c r="AL17" s="84"/>
      <c r="AM17" s="84"/>
      <c r="AN17" s="11"/>
      <c r="AO17" s="67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68"/>
      <c r="CC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4" t="s">
        <v>10</v>
      </c>
      <c r="GE17" s="14" t="s">
        <v>11</v>
      </c>
      <c r="GF17" s="75" t="s">
        <v>18</v>
      </c>
      <c r="GG17" s="75"/>
      <c r="GH17" s="21" t="s">
        <v>19</v>
      </c>
      <c r="GI17" s="2"/>
      <c r="GJ17" s="34"/>
      <c r="GK17" s="34"/>
      <c r="GL17" s="34"/>
      <c r="GM17" s="29"/>
      <c r="GN17" s="2"/>
      <c r="GO17" s="7"/>
    </row>
    <row r="18" spans="3:197" ht="25.5" customHeight="1">
      <c r="C18" s="85" t="s">
        <v>41</v>
      </c>
      <c r="D18" s="86"/>
      <c r="E18" s="86"/>
      <c r="F18" s="86"/>
      <c r="G18" s="86"/>
      <c r="H18" s="86"/>
      <c r="I18" s="87"/>
      <c r="J18" s="88">
        <v>-3</v>
      </c>
      <c r="K18" s="89"/>
      <c r="L18" s="89"/>
      <c r="M18" s="90"/>
      <c r="N18" s="91">
        <v>-15</v>
      </c>
      <c r="O18" s="91"/>
      <c r="P18" s="91"/>
      <c r="Q18" s="91"/>
      <c r="R18" s="92">
        <f aca="true" t="shared" si="0" ref="R18:R30">IF(J18="","",ROUNDDOWN(GF18,0))</f>
        <v>258</v>
      </c>
      <c r="S18" s="79"/>
      <c r="T18" s="12" t="str">
        <f aca="true" t="shared" si="1" ref="T18:T30">IF(N18="","",$CZ$4)</f>
        <v>°</v>
      </c>
      <c r="U18" s="79">
        <f aca="true" t="shared" si="2" ref="U18:U30">IF(J18="","",ROUNDDOWN((GF18-R18)*60,0))</f>
        <v>41</v>
      </c>
      <c r="V18" s="79"/>
      <c r="W18" s="12" t="str">
        <f aca="true" t="shared" si="3" ref="W18:W30">IF(N18="","",$DA$4)</f>
        <v>′</v>
      </c>
      <c r="X18" s="79">
        <f aca="true" t="shared" si="4" ref="X18:X30">IF(N18="","",ROUNDDOWN(((GF18-R18)*60-U18)*60,1))</f>
        <v>24.2</v>
      </c>
      <c r="Y18" s="79"/>
      <c r="Z18" s="13" t="str">
        <f aca="true" t="shared" si="5" ref="Z18:Z30">IF(N18="","",$DB$4)</f>
        <v>″</v>
      </c>
      <c r="AA18" s="93">
        <f aca="true" t="shared" si="6" ref="AA18:AA23">IF(J18="","",(($J$14-J18)^2+($N$14-N18)^2)^0.5)</f>
        <v>15.297058540778355</v>
      </c>
      <c r="AB18" s="94"/>
      <c r="AC18" s="94"/>
      <c r="AD18" s="94"/>
      <c r="AE18" s="92">
        <f aca="true" t="shared" si="7" ref="AE18:AE30">IF(J18="","",ROUNDDOWN(GH18,0))</f>
        <v>195</v>
      </c>
      <c r="AF18" s="79"/>
      <c r="AG18" s="12" t="str">
        <f aca="true" t="shared" si="8" ref="AG18:AG30">IF(AA18="","",$CZ$4)</f>
        <v>°</v>
      </c>
      <c r="AH18" s="79">
        <f aca="true" t="shared" si="9" ref="AH18:AH30">IF(J18="","",ROUNDDOWN((GH18-AE18)*60,0))</f>
        <v>15</v>
      </c>
      <c r="AI18" s="79"/>
      <c r="AJ18" s="12" t="str">
        <f aca="true" t="shared" si="10" ref="AJ18:AJ30">IF(AA18="","",$DA$4)</f>
        <v>′</v>
      </c>
      <c r="AK18" s="80">
        <f aca="true" t="shared" si="11" ref="AK18:AK30">IF(N18="","",ROUNDDOWN(((GH18-AE18)*60-AH18)*60,1))</f>
        <v>18.4</v>
      </c>
      <c r="AL18" s="80"/>
      <c r="AM18" s="13" t="str">
        <f aca="true" t="shared" si="12" ref="AM18:AM30">IF(AA18="","",$DB$4)</f>
        <v>″</v>
      </c>
      <c r="AN18" s="11"/>
      <c r="AO18" s="67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68"/>
      <c r="CC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22">
        <f>J18-$J$14</f>
        <v>-3</v>
      </c>
      <c r="GE18" s="22">
        <f>N18-$N$14</f>
        <v>-15</v>
      </c>
      <c r="GF18" s="31">
        <f>IF(GD18&lt;0,IF(GE18&lt;0,180+GG18,180+GG18),IF(GE18&lt;0,360+GG18,GG18))</f>
        <v>258.69006752597977</v>
      </c>
      <c r="GG18" s="32">
        <f>IF(GD18=0,ATAN(GE18/(GD18+0.0000000002))*180/PI(),ATAN(GE18/GD18)*180/PI())</f>
        <v>78.69006752597979</v>
      </c>
      <c r="GH18" s="23">
        <f>IF(360-$GF$14+GF18&gt;=360,360-$GF$14+GF18-360,360-$GF$14+GF18)</f>
        <v>195.25511870305775</v>
      </c>
      <c r="GI18" s="2"/>
      <c r="GJ18" s="34"/>
      <c r="GK18" s="34"/>
      <c r="GL18" s="34"/>
      <c r="GM18" s="29"/>
      <c r="GN18" s="25"/>
      <c r="GO18" s="7"/>
    </row>
    <row r="19" spans="3:197" ht="25.5" customHeight="1">
      <c r="C19" s="85">
        <v>5</v>
      </c>
      <c r="D19" s="86"/>
      <c r="E19" s="86"/>
      <c r="F19" s="86"/>
      <c r="G19" s="86"/>
      <c r="H19" s="86"/>
      <c r="I19" s="87"/>
      <c r="J19" s="88">
        <v>-9</v>
      </c>
      <c r="K19" s="89"/>
      <c r="L19" s="89"/>
      <c r="M19" s="90"/>
      <c r="N19" s="91">
        <v>6</v>
      </c>
      <c r="O19" s="91"/>
      <c r="P19" s="91"/>
      <c r="Q19" s="91"/>
      <c r="R19" s="92">
        <f t="shared" si="0"/>
        <v>146</v>
      </c>
      <c r="S19" s="79"/>
      <c r="T19" s="12" t="str">
        <f t="shared" si="1"/>
        <v>°</v>
      </c>
      <c r="U19" s="79">
        <f t="shared" si="2"/>
        <v>18</v>
      </c>
      <c r="V19" s="79"/>
      <c r="W19" s="12" t="str">
        <f t="shared" si="3"/>
        <v>′</v>
      </c>
      <c r="X19" s="79">
        <f t="shared" si="4"/>
        <v>35.7</v>
      </c>
      <c r="Y19" s="79"/>
      <c r="Z19" s="13" t="str">
        <f t="shared" si="5"/>
        <v>″</v>
      </c>
      <c r="AA19" s="93">
        <f t="shared" si="6"/>
        <v>10.816653826391969</v>
      </c>
      <c r="AB19" s="94"/>
      <c r="AC19" s="94"/>
      <c r="AD19" s="94"/>
      <c r="AE19" s="92">
        <f t="shared" si="7"/>
        <v>82</v>
      </c>
      <c r="AF19" s="79"/>
      <c r="AG19" s="12" t="str">
        <f t="shared" si="8"/>
        <v>°</v>
      </c>
      <c r="AH19" s="79">
        <f t="shared" si="9"/>
        <v>52</v>
      </c>
      <c r="AI19" s="79"/>
      <c r="AJ19" s="12" t="str">
        <f t="shared" si="10"/>
        <v>′</v>
      </c>
      <c r="AK19" s="80">
        <f t="shared" si="11"/>
        <v>29.9</v>
      </c>
      <c r="AL19" s="80"/>
      <c r="AM19" s="13" t="str">
        <f t="shared" si="12"/>
        <v>″</v>
      </c>
      <c r="AN19" s="11"/>
      <c r="AO19" s="67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68"/>
      <c r="CC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22">
        <f aca="true" t="shared" si="13" ref="GD19:GD30">J19-$J$14</f>
        <v>-9</v>
      </c>
      <c r="GE19" s="22">
        <f aca="true" t="shared" si="14" ref="GE19:GE30">N19-$N$14</f>
        <v>6</v>
      </c>
      <c r="GF19" s="31">
        <f aca="true" t="shared" si="15" ref="GF19:GF30">IF(GD19&lt;0,IF(GE19&lt;0,180+GG19,180+GG19),IF(GE19&lt;0,360+GG19,GG19))</f>
        <v>146.30993247402023</v>
      </c>
      <c r="GG19" s="32">
        <f aca="true" t="shared" si="16" ref="GG19:GG30">IF(GD19=0,ATAN(GE19/(GD19+0.0000000002))*180/PI(),ATAN(GE19/GD19)*180/PI())</f>
        <v>-33.690067525979785</v>
      </c>
      <c r="GH19" s="23">
        <f aca="true" t="shared" si="17" ref="GH19:GH30">IF(360-$GF$14+GF19&gt;=360,360-$GF$14+GF19-360,360-$GF$14+GF19)</f>
        <v>82.8749836510982</v>
      </c>
      <c r="GI19" s="25"/>
      <c r="GJ19" s="35"/>
      <c r="GK19" s="35"/>
      <c r="GL19" s="35"/>
      <c r="GM19" s="30"/>
      <c r="GN19" s="27"/>
      <c r="GO19" s="7"/>
    </row>
    <row r="20" spans="3:197" ht="25.5" customHeight="1">
      <c r="C20" s="85"/>
      <c r="D20" s="86"/>
      <c r="E20" s="86"/>
      <c r="F20" s="86"/>
      <c r="G20" s="86"/>
      <c r="H20" s="86"/>
      <c r="I20" s="87"/>
      <c r="J20" s="88"/>
      <c r="K20" s="89"/>
      <c r="L20" s="89"/>
      <c r="M20" s="90"/>
      <c r="N20" s="91"/>
      <c r="O20" s="91"/>
      <c r="P20" s="91"/>
      <c r="Q20" s="91"/>
      <c r="R20" s="92">
        <f t="shared" si="0"/>
      </c>
      <c r="S20" s="79"/>
      <c r="T20" s="12">
        <f t="shared" si="1"/>
      </c>
      <c r="U20" s="79">
        <f t="shared" si="2"/>
      </c>
      <c r="V20" s="79"/>
      <c r="W20" s="12">
        <f t="shared" si="3"/>
      </c>
      <c r="X20" s="79">
        <f t="shared" si="4"/>
      </c>
      <c r="Y20" s="79"/>
      <c r="Z20" s="13">
        <f t="shared" si="5"/>
      </c>
      <c r="AA20" s="93">
        <f t="shared" si="6"/>
      </c>
      <c r="AB20" s="94"/>
      <c r="AC20" s="94"/>
      <c r="AD20" s="94"/>
      <c r="AE20" s="92">
        <f t="shared" si="7"/>
      </c>
      <c r="AF20" s="79"/>
      <c r="AG20" s="12">
        <f t="shared" si="8"/>
      </c>
      <c r="AH20" s="79">
        <f t="shared" si="9"/>
      </c>
      <c r="AI20" s="79"/>
      <c r="AJ20" s="12">
        <f t="shared" si="10"/>
      </c>
      <c r="AK20" s="80">
        <f t="shared" si="11"/>
      </c>
      <c r="AL20" s="80"/>
      <c r="AM20" s="13">
        <f t="shared" si="12"/>
      </c>
      <c r="AN20" s="11"/>
      <c r="AO20" s="67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68"/>
      <c r="CC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22">
        <f t="shared" si="13"/>
        <v>0</v>
      </c>
      <c r="GE20" s="22">
        <f t="shared" si="14"/>
        <v>0</v>
      </c>
      <c r="GF20" s="31">
        <f t="shared" si="15"/>
        <v>0</v>
      </c>
      <c r="GG20" s="32">
        <f t="shared" si="16"/>
        <v>0</v>
      </c>
      <c r="GH20" s="23">
        <f t="shared" si="17"/>
        <v>296.565051177078</v>
      </c>
      <c r="GI20" s="38"/>
      <c r="GJ20" s="35"/>
      <c r="GK20" s="39"/>
      <c r="GL20" s="40"/>
      <c r="GM20" s="30"/>
      <c r="GN20" s="27"/>
      <c r="GO20" s="7"/>
    </row>
    <row r="21" spans="3:197" ht="25.5" customHeight="1">
      <c r="C21" s="85"/>
      <c r="D21" s="86"/>
      <c r="E21" s="86"/>
      <c r="F21" s="86"/>
      <c r="G21" s="86"/>
      <c r="H21" s="86"/>
      <c r="I21" s="87"/>
      <c r="J21" s="88"/>
      <c r="K21" s="89"/>
      <c r="L21" s="89"/>
      <c r="M21" s="90"/>
      <c r="N21" s="91"/>
      <c r="O21" s="91"/>
      <c r="P21" s="91"/>
      <c r="Q21" s="91"/>
      <c r="R21" s="92">
        <f t="shared" si="0"/>
      </c>
      <c r="S21" s="79"/>
      <c r="T21" s="12">
        <f t="shared" si="1"/>
      </c>
      <c r="U21" s="79">
        <f t="shared" si="2"/>
      </c>
      <c r="V21" s="79"/>
      <c r="W21" s="12">
        <f t="shared" si="3"/>
      </c>
      <c r="X21" s="79">
        <f t="shared" si="4"/>
      </c>
      <c r="Y21" s="79"/>
      <c r="Z21" s="13">
        <f t="shared" si="5"/>
      </c>
      <c r="AA21" s="93">
        <f t="shared" si="6"/>
      </c>
      <c r="AB21" s="94"/>
      <c r="AC21" s="94"/>
      <c r="AD21" s="94"/>
      <c r="AE21" s="92">
        <f t="shared" si="7"/>
      </c>
      <c r="AF21" s="79"/>
      <c r="AG21" s="12">
        <f t="shared" si="8"/>
      </c>
      <c r="AH21" s="79">
        <f t="shared" si="9"/>
      </c>
      <c r="AI21" s="79"/>
      <c r="AJ21" s="12">
        <f t="shared" si="10"/>
      </c>
      <c r="AK21" s="80">
        <f t="shared" si="11"/>
      </c>
      <c r="AL21" s="80"/>
      <c r="AM21" s="13">
        <f t="shared" si="12"/>
      </c>
      <c r="AN21" s="11"/>
      <c r="AO21" s="67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68"/>
      <c r="CC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22">
        <f t="shared" si="13"/>
        <v>0</v>
      </c>
      <c r="GE21" s="22">
        <f t="shared" si="14"/>
        <v>0</v>
      </c>
      <c r="GF21" s="31">
        <f t="shared" si="15"/>
        <v>0</v>
      </c>
      <c r="GG21" s="32">
        <f t="shared" si="16"/>
        <v>0</v>
      </c>
      <c r="GH21" s="23">
        <f t="shared" si="17"/>
        <v>296.565051177078</v>
      </c>
      <c r="GI21" s="38"/>
      <c r="GJ21" s="35"/>
      <c r="GK21" s="39"/>
      <c r="GL21" s="40"/>
      <c r="GM21" s="30"/>
      <c r="GN21" s="27"/>
      <c r="GO21" s="7"/>
    </row>
    <row r="22" spans="3:197" ht="25.5" customHeight="1">
      <c r="C22" s="85"/>
      <c r="D22" s="86"/>
      <c r="E22" s="86"/>
      <c r="F22" s="86"/>
      <c r="G22" s="86"/>
      <c r="H22" s="86"/>
      <c r="I22" s="87"/>
      <c r="J22" s="88"/>
      <c r="K22" s="89"/>
      <c r="L22" s="89"/>
      <c r="M22" s="90"/>
      <c r="N22" s="91"/>
      <c r="O22" s="91"/>
      <c r="P22" s="91"/>
      <c r="Q22" s="91"/>
      <c r="R22" s="92">
        <f t="shared" si="0"/>
      </c>
      <c r="S22" s="79"/>
      <c r="T22" s="12">
        <f t="shared" si="1"/>
      </c>
      <c r="U22" s="79">
        <f t="shared" si="2"/>
      </c>
      <c r="V22" s="79"/>
      <c r="W22" s="12">
        <f t="shared" si="3"/>
      </c>
      <c r="X22" s="79">
        <f t="shared" si="4"/>
      </c>
      <c r="Y22" s="79"/>
      <c r="Z22" s="13">
        <f t="shared" si="5"/>
      </c>
      <c r="AA22" s="93">
        <f t="shared" si="6"/>
      </c>
      <c r="AB22" s="94"/>
      <c r="AC22" s="94"/>
      <c r="AD22" s="94"/>
      <c r="AE22" s="92">
        <f t="shared" si="7"/>
      </c>
      <c r="AF22" s="79"/>
      <c r="AG22" s="12">
        <f t="shared" si="8"/>
      </c>
      <c r="AH22" s="79">
        <f t="shared" si="9"/>
      </c>
      <c r="AI22" s="79"/>
      <c r="AJ22" s="12">
        <f t="shared" si="10"/>
      </c>
      <c r="AK22" s="80">
        <f t="shared" si="11"/>
      </c>
      <c r="AL22" s="80"/>
      <c r="AM22" s="13">
        <f t="shared" si="12"/>
      </c>
      <c r="AN22" s="11"/>
      <c r="AO22" s="67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68"/>
      <c r="CC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22">
        <f t="shared" si="13"/>
        <v>0</v>
      </c>
      <c r="GE22" s="22">
        <f t="shared" si="14"/>
        <v>0</v>
      </c>
      <c r="GF22" s="31">
        <f t="shared" si="15"/>
        <v>0</v>
      </c>
      <c r="GG22" s="32">
        <f t="shared" si="16"/>
        <v>0</v>
      </c>
      <c r="GH22" s="23">
        <f t="shared" si="17"/>
        <v>296.565051177078</v>
      </c>
      <c r="GI22" s="27"/>
      <c r="GJ22" s="35"/>
      <c r="GK22" s="39"/>
      <c r="GL22" s="40"/>
      <c r="GM22" s="30"/>
      <c r="GN22" s="27"/>
      <c r="GO22" s="7"/>
    </row>
    <row r="23" spans="3:197" ht="25.5" customHeight="1">
      <c r="C23" s="98"/>
      <c r="D23" s="73"/>
      <c r="E23" s="73"/>
      <c r="F23" s="73"/>
      <c r="G23" s="73"/>
      <c r="H23" s="73"/>
      <c r="I23" s="74"/>
      <c r="J23" s="88"/>
      <c r="K23" s="89"/>
      <c r="L23" s="89"/>
      <c r="M23" s="90"/>
      <c r="N23" s="91"/>
      <c r="O23" s="91"/>
      <c r="P23" s="91"/>
      <c r="Q23" s="91"/>
      <c r="R23" s="92">
        <f t="shared" si="0"/>
      </c>
      <c r="S23" s="79"/>
      <c r="T23" s="12">
        <f t="shared" si="1"/>
      </c>
      <c r="U23" s="79">
        <f t="shared" si="2"/>
      </c>
      <c r="V23" s="79"/>
      <c r="W23" s="12">
        <f t="shared" si="3"/>
      </c>
      <c r="X23" s="79">
        <f t="shared" si="4"/>
      </c>
      <c r="Y23" s="79"/>
      <c r="Z23" s="13">
        <f t="shared" si="5"/>
      </c>
      <c r="AA23" s="93">
        <f t="shared" si="6"/>
      </c>
      <c r="AB23" s="94"/>
      <c r="AC23" s="94"/>
      <c r="AD23" s="94"/>
      <c r="AE23" s="92">
        <f t="shared" si="7"/>
      </c>
      <c r="AF23" s="79"/>
      <c r="AG23" s="12">
        <f t="shared" si="8"/>
      </c>
      <c r="AH23" s="79">
        <f t="shared" si="9"/>
      </c>
      <c r="AI23" s="79"/>
      <c r="AJ23" s="12">
        <f t="shared" si="10"/>
      </c>
      <c r="AK23" s="80">
        <f t="shared" si="11"/>
      </c>
      <c r="AL23" s="80"/>
      <c r="AM23" s="13">
        <f t="shared" si="12"/>
      </c>
      <c r="AN23" s="11"/>
      <c r="AO23" s="67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68"/>
      <c r="CC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22">
        <f t="shared" si="13"/>
        <v>0</v>
      </c>
      <c r="GE23" s="22">
        <f t="shared" si="14"/>
        <v>0</v>
      </c>
      <c r="GF23" s="31">
        <f t="shared" si="15"/>
        <v>0</v>
      </c>
      <c r="GG23" s="32">
        <f t="shared" si="16"/>
        <v>0</v>
      </c>
      <c r="GH23" s="23">
        <f t="shared" si="17"/>
        <v>296.565051177078</v>
      </c>
      <c r="GI23" s="27"/>
      <c r="GJ23" s="35"/>
      <c r="GK23" s="39"/>
      <c r="GL23" s="40"/>
      <c r="GM23" s="29"/>
      <c r="GN23" s="27"/>
      <c r="GO23" s="7"/>
    </row>
    <row r="24" spans="3:197" ht="25.5" customHeight="1">
      <c r="C24" s="85"/>
      <c r="D24" s="86"/>
      <c r="E24" s="86"/>
      <c r="F24" s="86"/>
      <c r="G24" s="86"/>
      <c r="H24" s="86"/>
      <c r="I24" s="87"/>
      <c r="J24" s="88"/>
      <c r="K24" s="89"/>
      <c r="L24" s="89"/>
      <c r="M24" s="90"/>
      <c r="N24" s="91"/>
      <c r="O24" s="91"/>
      <c r="P24" s="91"/>
      <c r="Q24" s="91"/>
      <c r="R24" s="92">
        <f t="shared" si="0"/>
      </c>
      <c r="S24" s="79"/>
      <c r="T24" s="12">
        <f t="shared" si="1"/>
      </c>
      <c r="U24" s="79">
        <f t="shared" si="2"/>
      </c>
      <c r="V24" s="79"/>
      <c r="W24" s="12">
        <f t="shared" si="3"/>
      </c>
      <c r="X24" s="79">
        <f t="shared" si="4"/>
      </c>
      <c r="Y24" s="79"/>
      <c r="Z24" s="13">
        <f t="shared" si="5"/>
      </c>
      <c r="AA24" s="93">
        <f aca="true" t="shared" si="18" ref="AA24:AA30">IF(J24="","",(($J$14-J24)^2+($N$14-N24)^2)^0.5)</f>
      </c>
      <c r="AB24" s="94"/>
      <c r="AC24" s="94"/>
      <c r="AD24" s="94"/>
      <c r="AE24" s="92">
        <f t="shared" si="7"/>
      </c>
      <c r="AF24" s="79"/>
      <c r="AG24" s="12">
        <f t="shared" si="8"/>
      </c>
      <c r="AH24" s="79">
        <f t="shared" si="9"/>
      </c>
      <c r="AI24" s="79"/>
      <c r="AJ24" s="12">
        <f t="shared" si="10"/>
      </c>
      <c r="AK24" s="80">
        <f t="shared" si="11"/>
      </c>
      <c r="AL24" s="80"/>
      <c r="AM24" s="13">
        <f t="shared" si="12"/>
      </c>
      <c r="AN24" s="11"/>
      <c r="AO24" s="67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68"/>
      <c r="CC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22">
        <f t="shared" si="13"/>
        <v>0</v>
      </c>
      <c r="GE24" s="22">
        <f t="shared" si="14"/>
        <v>0</v>
      </c>
      <c r="GF24" s="31">
        <f t="shared" si="15"/>
        <v>0</v>
      </c>
      <c r="GG24" s="32">
        <f t="shared" si="16"/>
        <v>0</v>
      </c>
      <c r="GH24" s="23">
        <f t="shared" si="17"/>
        <v>296.565051177078</v>
      </c>
      <c r="GI24" s="27"/>
      <c r="GJ24" s="35"/>
      <c r="GK24" s="39"/>
      <c r="GL24" s="40"/>
      <c r="GM24" s="29"/>
      <c r="GN24" s="27"/>
      <c r="GO24" s="7"/>
    </row>
    <row r="25" spans="3:197" ht="25.5" customHeight="1">
      <c r="C25" s="85"/>
      <c r="D25" s="86"/>
      <c r="E25" s="86"/>
      <c r="F25" s="86"/>
      <c r="G25" s="86"/>
      <c r="H25" s="86"/>
      <c r="I25" s="87"/>
      <c r="J25" s="88"/>
      <c r="K25" s="89"/>
      <c r="L25" s="89"/>
      <c r="M25" s="90"/>
      <c r="N25" s="91"/>
      <c r="O25" s="91"/>
      <c r="P25" s="91"/>
      <c r="Q25" s="91"/>
      <c r="R25" s="92">
        <f t="shared" si="0"/>
      </c>
      <c r="S25" s="79"/>
      <c r="T25" s="12">
        <f t="shared" si="1"/>
      </c>
      <c r="U25" s="79">
        <f t="shared" si="2"/>
      </c>
      <c r="V25" s="79"/>
      <c r="W25" s="12">
        <f t="shared" si="3"/>
      </c>
      <c r="X25" s="79">
        <f t="shared" si="4"/>
      </c>
      <c r="Y25" s="79"/>
      <c r="Z25" s="13">
        <f t="shared" si="5"/>
      </c>
      <c r="AA25" s="93">
        <f t="shared" si="18"/>
      </c>
      <c r="AB25" s="94"/>
      <c r="AC25" s="94"/>
      <c r="AD25" s="94"/>
      <c r="AE25" s="92">
        <f t="shared" si="7"/>
      </c>
      <c r="AF25" s="79"/>
      <c r="AG25" s="12">
        <f t="shared" si="8"/>
      </c>
      <c r="AH25" s="79">
        <f t="shared" si="9"/>
      </c>
      <c r="AI25" s="79"/>
      <c r="AJ25" s="12">
        <f t="shared" si="10"/>
      </c>
      <c r="AK25" s="80">
        <f t="shared" si="11"/>
      </c>
      <c r="AL25" s="80"/>
      <c r="AM25" s="13">
        <f t="shared" si="12"/>
      </c>
      <c r="AN25" s="11"/>
      <c r="AO25" s="67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68"/>
      <c r="CC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22">
        <f t="shared" si="13"/>
        <v>0</v>
      </c>
      <c r="GE25" s="22">
        <f t="shared" si="14"/>
        <v>0</v>
      </c>
      <c r="GF25" s="31">
        <f t="shared" si="15"/>
        <v>0</v>
      </c>
      <c r="GG25" s="32">
        <f t="shared" si="16"/>
        <v>0</v>
      </c>
      <c r="GH25" s="23">
        <f t="shared" si="17"/>
        <v>296.565051177078</v>
      </c>
      <c r="GI25" s="27"/>
      <c r="GJ25" s="35"/>
      <c r="GK25" s="39"/>
      <c r="GL25" s="40"/>
      <c r="GM25" s="29"/>
      <c r="GN25" s="27"/>
      <c r="GO25" s="7"/>
    </row>
    <row r="26" spans="3:197" ht="25.5" customHeight="1">
      <c r="C26" s="95"/>
      <c r="D26" s="96"/>
      <c r="E26" s="96"/>
      <c r="F26" s="96"/>
      <c r="G26" s="96"/>
      <c r="H26" s="96"/>
      <c r="I26" s="97"/>
      <c r="J26" s="88"/>
      <c r="K26" s="89"/>
      <c r="L26" s="89"/>
      <c r="M26" s="90"/>
      <c r="N26" s="91"/>
      <c r="O26" s="91"/>
      <c r="P26" s="91"/>
      <c r="Q26" s="91"/>
      <c r="R26" s="92">
        <f t="shared" si="0"/>
      </c>
      <c r="S26" s="79"/>
      <c r="T26" s="12">
        <f t="shared" si="1"/>
      </c>
      <c r="U26" s="79">
        <f t="shared" si="2"/>
      </c>
      <c r="V26" s="79"/>
      <c r="W26" s="12">
        <f t="shared" si="3"/>
      </c>
      <c r="X26" s="79">
        <f t="shared" si="4"/>
      </c>
      <c r="Y26" s="79"/>
      <c r="Z26" s="13">
        <f t="shared" si="5"/>
      </c>
      <c r="AA26" s="93">
        <f t="shared" si="18"/>
      </c>
      <c r="AB26" s="94"/>
      <c r="AC26" s="94"/>
      <c r="AD26" s="94"/>
      <c r="AE26" s="92">
        <f t="shared" si="7"/>
      </c>
      <c r="AF26" s="79"/>
      <c r="AG26" s="12">
        <f t="shared" si="8"/>
      </c>
      <c r="AH26" s="79">
        <f t="shared" si="9"/>
      </c>
      <c r="AI26" s="79"/>
      <c r="AJ26" s="12">
        <f t="shared" si="10"/>
      </c>
      <c r="AK26" s="80">
        <f t="shared" si="11"/>
      </c>
      <c r="AL26" s="80"/>
      <c r="AM26" s="13">
        <f t="shared" si="12"/>
      </c>
      <c r="AN26" s="11"/>
      <c r="AO26" s="67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68"/>
      <c r="CC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22">
        <f t="shared" si="13"/>
        <v>0</v>
      </c>
      <c r="GE26" s="22">
        <f t="shared" si="14"/>
        <v>0</v>
      </c>
      <c r="GF26" s="31">
        <f t="shared" si="15"/>
        <v>0</v>
      </c>
      <c r="GG26" s="32">
        <f t="shared" si="16"/>
        <v>0</v>
      </c>
      <c r="GH26" s="23">
        <f t="shared" si="17"/>
        <v>296.565051177078</v>
      </c>
      <c r="GI26" s="27"/>
      <c r="GJ26" s="35"/>
      <c r="GK26" s="39"/>
      <c r="GL26" s="40"/>
      <c r="GM26" s="29"/>
      <c r="GN26" s="27"/>
      <c r="GO26" s="7"/>
    </row>
    <row r="27" spans="3:197" ht="25.5" customHeight="1">
      <c r="C27" s="85"/>
      <c r="D27" s="86"/>
      <c r="E27" s="86"/>
      <c r="F27" s="86"/>
      <c r="G27" s="86"/>
      <c r="H27" s="86"/>
      <c r="I27" s="87"/>
      <c r="J27" s="88"/>
      <c r="K27" s="89"/>
      <c r="L27" s="89"/>
      <c r="M27" s="90"/>
      <c r="N27" s="91"/>
      <c r="O27" s="91"/>
      <c r="P27" s="91"/>
      <c r="Q27" s="91"/>
      <c r="R27" s="92">
        <f t="shared" si="0"/>
      </c>
      <c r="S27" s="79"/>
      <c r="T27" s="12">
        <f t="shared" si="1"/>
      </c>
      <c r="U27" s="79">
        <f t="shared" si="2"/>
      </c>
      <c r="V27" s="79"/>
      <c r="W27" s="12">
        <f t="shared" si="3"/>
      </c>
      <c r="X27" s="79">
        <f t="shared" si="4"/>
      </c>
      <c r="Y27" s="79"/>
      <c r="Z27" s="13">
        <f t="shared" si="5"/>
      </c>
      <c r="AA27" s="93">
        <f t="shared" si="18"/>
      </c>
      <c r="AB27" s="94"/>
      <c r="AC27" s="94"/>
      <c r="AD27" s="94"/>
      <c r="AE27" s="92">
        <f t="shared" si="7"/>
      </c>
      <c r="AF27" s="79"/>
      <c r="AG27" s="12">
        <f t="shared" si="8"/>
      </c>
      <c r="AH27" s="79">
        <f t="shared" si="9"/>
      </c>
      <c r="AI27" s="79"/>
      <c r="AJ27" s="12">
        <f t="shared" si="10"/>
      </c>
      <c r="AK27" s="80">
        <f t="shared" si="11"/>
      </c>
      <c r="AL27" s="80"/>
      <c r="AM27" s="13">
        <f t="shared" si="12"/>
      </c>
      <c r="AN27" s="11"/>
      <c r="AO27" s="67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68"/>
      <c r="CC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22">
        <f t="shared" si="13"/>
        <v>0</v>
      </c>
      <c r="GE27" s="22">
        <f t="shared" si="14"/>
        <v>0</v>
      </c>
      <c r="GF27" s="31">
        <f t="shared" si="15"/>
        <v>0</v>
      </c>
      <c r="GG27" s="32">
        <f t="shared" si="16"/>
        <v>0</v>
      </c>
      <c r="GH27" s="23">
        <f t="shared" si="17"/>
        <v>296.565051177078</v>
      </c>
      <c r="GI27" s="27"/>
      <c r="GJ27" s="35"/>
      <c r="GK27" s="39"/>
      <c r="GL27" s="40"/>
      <c r="GM27" s="29"/>
      <c r="GN27" s="27"/>
      <c r="GO27" s="7"/>
    </row>
    <row r="28" spans="3:197" ht="25.5" customHeight="1">
      <c r="C28" s="85"/>
      <c r="D28" s="86"/>
      <c r="E28" s="86"/>
      <c r="F28" s="86"/>
      <c r="G28" s="86"/>
      <c r="H28" s="86"/>
      <c r="I28" s="87"/>
      <c r="J28" s="88"/>
      <c r="K28" s="89"/>
      <c r="L28" s="89"/>
      <c r="M28" s="90"/>
      <c r="N28" s="91"/>
      <c r="O28" s="91"/>
      <c r="P28" s="91"/>
      <c r="Q28" s="91"/>
      <c r="R28" s="92">
        <f t="shared" si="0"/>
      </c>
      <c r="S28" s="79"/>
      <c r="T28" s="12">
        <f t="shared" si="1"/>
      </c>
      <c r="U28" s="79">
        <f t="shared" si="2"/>
      </c>
      <c r="V28" s="79"/>
      <c r="W28" s="12">
        <f t="shared" si="3"/>
      </c>
      <c r="X28" s="79">
        <f t="shared" si="4"/>
      </c>
      <c r="Y28" s="79"/>
      <c r="Z28" s="13">
        <f t="shared" si="5"/>
      </c>
      <c r="AA28" s="93">
        <f t="shared" si="18"/>
      </c>
      <c r="AB28" s="94"/>
      <c r="AC28" s="94"/>
      <c r="AD28" s="94"/>
      <c r="AE28" s="92">
        <f t="shared" si="7"/>
      </c>
      <c r="AF28" s="79"/>
      <c r="AG28" s="12">
        <f t="shared" si="8"/>
      </c>
      <c r="AH28" s="79">
        <f t="shared" si="9"/>
      </c>
      <c r="AI28" s="79"/>
      <c r="AJ28" s="12">
        <f t="shared" si="10"/>
      </c>
      <c r="AK28" s="80">
        <f t="shared" si="11"/>
      </c>
      <c r="AL28" s="80"/>
      <c r="AM28" s="13">
        <f t="shared" si="12"/>
      </c>
      <c r="AN28" s="11"/>
      <c r="AO28" s="67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68"/>
      <c r="CC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22">
        <f t="shared" si="13"/>
        <v>0</v>
      </c>
      <c r="GE28" s="22">
        <f t="shared" si="14"/>
        <v>0</v>
      </c>
      <c r="GF28" s="31">
        <f t="shared" si="15"/>
        <v>0</v>
      </c>
      <c r="GG28" s="32">
        <f t="shared" si="16"/>
        <v>0</v>
      </c>
      <c r="GH28" s="23">
        <f t="shared" si="17"/>
        <v>296.565051177078</v>
      </c>
      <c r="GI28" s="27"/>
      <c r="GJ28" s="35"/>
      <c r="GK28" s="39"/>
      <c r="GL28" s="40"/>
      <c r="GM28" s="29"/>
      <c r="GN28" s="27"/>
      <c r="GO28" s="7"/>
    </row>
    <row r="29" spans="3:197" ht="25.5" customHeight="1">
      <c r="C29" s="85"/>
      <c r="D29" s="86"/>
      <c r="E29" s="86"/>
      <c r="F29" s="86"/>
      <c r="G29" s="86"/>
      <c r="H29" s="86"/>
      <c r="I29" s="87"/>
      <c r="J29" s="88"/>
      <c r="K29" s="89"/>
      <c r="L29" s="89"/>
      <c r="M29" s="90"/>
      <c r="N29" s="91"/>
      <c r="O29" s="91"/>
      <c r="P29" s="91"/>
      <c r="Q29" s="91"/>
      <c r="R29" s="92">
        <f t="shared" si="0"/>
      </c>
      <c r="S29" s="79"/>
      <c r="T29" s="12">
        <f t="shared" si="1"/>
      </c>
      <c r="U29" s="79">
        <f t="shared" si="2"/>
      </c>
      <c r="V29" s="79"/>
      <c r="W29" s="12">
        <f t="shared" si="3"/>
      </c>
      <c r="X29" s="79">
        <f t="shared" si="4"/>
      </c>
      <c r="Y29" s="79"/>
      <c r="Z29" s="13">
        <f t="shared" si="5"/>
      </c>
      <c r="AA29" s="93">
        <f t="shared" si="18"/>
      </c>
      <c r="AB29" s="94"/>
      <c r="AC29" s="94"/>
      <c r="AD29" s="94"/>
      <c r="AE29" s="92">
        <f t="shared" si="7"/>
      </c>
      <c r="AF29" s="79"/>
      <c r="AG29" s="12">
        <f t="shared" si="8"/>
      </c>
      <c r="AH29" s="79">
        <f t="shared" si="9"/>
      </c>
      <c r="AI29" s="79"/>
      <c r="AJ29" s="12">
        <f t="shared" si="10"/>
      </c>
      <c r="AK29" s="80">
        <f t="shared" si="11"/>
      </c>
      <c r="AL29" s="80"/>
      <c r="AM29" s="13">
        <f t="shared" si="12"/>
      </c>
      <c r="AN29" s="11"/>
      <c r="AO29" s="67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68"/>
      <c r="CC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22">
        <f t="shared" si="13"/>
        <v>0</v>
      </c>
      <c r="GE29" s="22">
        <f t="shared" si="14"/>
        <v>0</v>
      </c>
      <c r="GF29" s="31">
        <f t="shared" si="15"/>
        <v>0</v>
      </c>
      <c r="GG29" s="32">
        <f t="shared" si="16"/>
        <v>0</v>
      </c>
      <c r="GH29" s="23">
        <f t="shared" si="17"/>
        <v>296.565051177078</v>
      </c>
      <c r="GI29" s="27"/>
      <c r="GJ29" s="35"/>
      <c r="GK29" s="39"/>
      <c r="GL29" s="40"/>
      <c r="GM29" s="29"/>
      <c r="GN29" s="27"/>
      <c r="GO29" s="7"/>
    </row>
    <row r="30" spans="3:197" ht="25.5" customHeight="1">
      <c r="C30" s="85"/>
      <c r="D30" s="86"/>
      <c r="E30" s="86"/>
      <c r="F30" s="86"/>
      <c r="G30" s="86"/>
      <c r="H30" s="86"/>
      <c r="I30" s="87"/>
      <c r="J30" s="88"/>
      <c r="K30" s="89"/>
      <c r="L30" s="89"/>
      <c r="M30" s="90"/>
      <c r="N30" s="91"/>
      <c r="O30" s="91"/>
      <c r="P30" s="91"/>
      <c r="Q30" s="91"/>
      <c r="R30" s="92">
        <f t="shared" si="0"/>
      </c>
      <c r="S30" s="79"/>
      <c r="T30" s="12">
        <f t="shared" si="1"/>
      </c>
      <c r="U30" s="79">
        <f t="shared" si="2"/>
      </c>
      <c r="V30" s="79"/>
      <c r="W30" s="12">
        <f t="shared" si="3"/>
      </c>
      <c r="X30" s="79">
        <f t="shared" si="4"/>
      </c>
      <c r="Y30" s="79"/>
      <c r="Z30" s="13">
        <f t="shared" si="5"/>
      </c>
      <c r="AA30" s="93">
        <f t="shared" si="18"/>
      </c>
      <c r="AB30" s="94"/>
      <c r="AC30" s="94"/>
      <c r="AD30" s="94"/>
      <c r="AE30" s="92">
        <f t="shared" si="7"/>
      </c>
      <c r="AF30" s="79"/>
      <c r="AG30" s="12">
        <f t="shared" si="8"/>
      </c>
      <c r="AH30" s="79">
        <f t="shared" si="9"/>
      </c>
      <c r="AI30" s="79"/>
      <c r="AJ30" s="12">
        <f t="shared" si="10"/>
      </c>
      <c r="AK30" s="80">
        <f t="shared" si="11"/>
      </c>
      <c r="AL30" s="80"/>
      <c r="AM30" s="13">
        <f t="shared" si="12"/>
      </c>
      <c r="AN30" s="11"/>
      <c r="AO30" s="69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1"/>
      <c r="CC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22">
        <f t="shared" si="13"/>
        <v>0</v>
      </c>
      <c r="GE30" s="22">
        <f t="shared" si="14"/>
        <v>0</v>
      </c>
      <c r="GF30" s="31">
        <f t="shared" si="15"/>
        <v>0</v>
      </c>
      <c r="GG30" s="32">
        <f t="shared" si="16"/>
        <v>0</v>
      </c>
      <c r="GH30" s="23">
        <f t="shared" si="17"/>
        <v>296.565051177078</v>
      </c>
      <c r="GI30" s="27"/>
      <c r="GJ30" s="35"/>
      <c r="GK30" s="39"/>
      <c r="GL30" s="40"/>
      <c r="GM30" s="29"/>
      <c r="GN30" s="27"/>
      <c r="GO30" s="7"/>
    </row>
    <row r="31" spans="186:197" ht="25.5" customHeight="1">
      <c r="GD31" s="26"/>
      <c r="GE31" s="26"/>
      <c r="GF31" s="36"/>
      <c r="GG31" s="37"/>
      <c r="GH31" s="27"/>
      <c r="GI31" s="27"/>
      <c r="GJ31" s="35"/>
      <c r="GK31" s="39"/>
      <c r="GL31" s="40"/>
      <c r="GM31" s="29"/>
      <c r="GN31" s="27"/>
      <c r="GO31" s="7"/>
    </row>
    <row r="32" spans="186:197" ht="25.5" customHeight="1">
      <c r="GD32" s="26"/>
      <c r="GE32" s="26"/>
      <c r="GF32" s="36"/>
      <c r="GG32" s="37"/>
      <c r="GH32" s="27"/>
      <c r="GI32" s="27"/>
      <c r="GJ32" s="35"/>
      <c r="GK32" s="39"/>
      <c r="GL32" s="40"/>
      <c r="GM32" s="29"/>
      <c r="GN32" s="27"/>
      <c r="GO32" s="7"/>
    </row>
    <row r="33" spans="186:197" ht="25.5" customHeight="1">
      <c r="GD33" s="26"/>
      <c r="GE33" s="26"/>
      <c r="GF33" s="36"/>
      <c r="GG33" s="37"/>
      <c r="GH33" s="27"/>
      <c r="GI33" s="27"/>
      <c r="GJ33" s="35"/>
      <c r="GK33" s="39"/>
      <c r="GL33" s="40"/>
      <c r="GM33" s="29"/>
      <c r="GN33" s="27"/>
      <c r="GO33" s="7"/>
    </row>
    <row r="34" spans="186:197" ht="25.5" customHeight="1">
      <c r="GD34" s="26"/>
      <c r="GE34" s="26"/>
      <c r="GF34" s="36"/>
      <c r="GG34" s="37"/>
      <c r="GH34" s="27"/>
      <c r="GI34" s="27"/>
      <c r="GJ34" s="35"/>
      <c r="GK34" s="39"/>
      <c r="GL34" s="40"/>
      <c r="GM34" s="29"/>
      <c r="GN34" s="27"/>
      <c r="GO34" s="7"/>
    </row>
    <row r="35" spans="186:197" ht="25.5" customHeight="1">
      <c r="GD35" s="26"/>
      <c r="GE35" s="26"/>
      <c r="GF35" s="36"/>
      <c r="GG35" s="37"/>
      <c r="GH35" s="27"/>
      <c r="GI35" s="27"/>
      <c r="GJ35" s="35"/>
      <c r="GK35" s="39"/>
      <c r="GL35" s="40"/>
      <c r="GM35" s="29"/>
      <c r="GN35" s="27"/>
      <c r="GO35" s="7"/>
    </row>
    <row r="36" spans="186:197" ht="25.5" customHeight="1">
      <c r="GD36" s="26"/>
      <c r="GE36" s="26"/>
      <c r="GF36" s="27"/>
      <c r="GG36" s="28"/>
      <c r="GH36" s="27"/>
      <c r="GI36" s="27"/>
      <c r="GJ36" s="35"/>
      <c r="GK36" s="39"/>
      <c r="GL36" s="40"/>
      <c r="GM36" s="29"/>
      <c r="GN36" s="27"/>
      <c r="GO36" s="7"/>
    </row>
    <row r="37" spans="186:197" ht="25.5" customHeight="1">
      <c r="GD37" s="26"/>
      <c r="GE37" s="26"/>
      <c r="GF37" s="27"/>
      <c r="GG37" s="28"/>
      <c r="GH37" s="27"/>
      <c r="GI37" s="27"/>
      <c r="GJ37" s="35"/>
      <c r="GK37" s="39"/>
      <c r="GL37" s="40"/>
      <c r="GM37" s="29"/>
      <c r="GN37" s="27"/>
      <c r="GO37" s="7"/>
    </row>
    <row r="38" spans="186:197" ht="25.5" customHeight="1">
      <c r="GD38" s="26"/>
      <c r="GE38" s="26"/>
      <c r="GF38" s="27"/>
      <c r="GG38" s="28"/>
      <c r="GH38" s="27"/>
      <c r="GI38" s="27"/>
      <c r="GJ38" s="35"/>
      <c r="GK38" s="39"/>
      <c r="GL38" s="40"/>
      <c r="GM38" s="29"/>
      <c r="GN38" s="27"/>
      <c r="GO38" s="7"/>
    </row>
    <row r="39" spans="186:197" ht="25.5" customHeight="1">
      <c r="GD39" s="26"/>
      <c r="GE39" s="26"/>
      <c r="GF39" s="27"/>
      <c r="GG39" s="28"/>
      <c r="GH39" s="27"/>
      <c r="GI39" s="27"/>
      <c r="GJ39" s="35"/>
      <c r="GK39" s="39"/>
      <c r="GL39" s="40"/>
      <c r="GM39" s="29"/>
      <c r="GN39" s="27"/>
      <c r="GO39" s="7"/>
    </row>
    <row r="40" spans="186:197" ht="25.5" customHeight="1">
      <c r="GD40" s="41"/>
      <c r="GE40" s="41"/>
      <c r="GF40" s="41"/>
      <c r="GG40" s="41"/>
      <c r="GH40" s="41"/>
      <c r="GI40" s="27"/>
      <c r="GJ40" s="35"/>
      <c r="GK40" s="39"/>
      <c r="GL40" s="40"/>
      <c r="GM40" s="29"/>
      <c r="GN40" s="27"/>
      <c r="GO40" s="7"/>
    </row>
    <row r="41" spans="186:197" ht="25.5" customHeight="1">
      <c r="GD41" s="41"/>
      <c r="GE41" s="41"/>
      <c r="GF41" s="41"/>
      <c r="GG41" s="41"/>
      <c r="GH41" s="41"/>
      <c r="GI41" s="27"/>
      <c r="GJ41" s="35"/>
      <c r="GK41" s="39"/>
      <c r="GL41" s="40"/>
      <c r="GM41" s="29"/>
      <c r="GN41" s="7"/>
      <c r="GO41" s="7"/>
    </row>
    <row r="42" spans="186:197" ht="25.5" customHeight="1">
      <c r="GD42" s="41"/>
      <c r="GE42" s="41"/>
      <c r="GF42" s="41"/>
      <c r="GG42" s="41"/>
      <c r="GH42" s="41"/>
      <c r="GI42" s="41"/>
      <c r="GJ42" s="41"/>
      <c r="GK42" s="41"/>
      <c r="GL42" s="41"/>
      <c r="GM42"/>
      <c r="GN42" s="7"/>
      <c r="GO42" s="7"/>
    </row>
    <row r="43" spans="186:197" ht="25.5" customHeight="1">
      <c r="GD43"/>
      <c r="GE43"/>
      <c r="GF43"/>
      <c r="GG43"/>
      <c r="GH43"/>
      <c r="GI43" s="41"/>
      <c r="GJ43" s="41"/>
      <c r="GK43" s="41"/>
      <c r="GL43" s="41"/>
      <c r="GM43"/>
      <c r="GN43" s="7"/>
      <c r="GO43" s="7"/>
    </row>
    <row r="44" spans="186:197" ht="25.5" customHeight="1">
      <c r="GD44" s="41"/>
      <c r="GE44" s="41"/>
      <c r="GF44" s="41"/>
      <c r="GG44" s="41"/>
      <c r="GH44" s="41"/>
      <c r="GI44" s="41"/>
      <c r="GJ44" s="41"/>
      <c r="GK44" s="41"/>
      <c r="GL44" s="41"/>
      <c r="GM44"/>
      <c r="GN44" s="7"/>
      <c r="GO44" s="7"/>
    </row>
    <row r="45" spans="186:197" ht="25.5" customHeight="1">
      <c r="GD45" s="41"/>
      <c r="GE45" s="41"/>
      <c r="GF45" s="41"/>
      <c r="GG45" s="41"/>
      <c r="GH45" s="41"/>
      <c r="GI45" s="41"/>
      <c r="GJ45" s="41"/>
      <c r="GK45" s="41"/>
      <c r="GL45" s="41"/>
      <c r="GM45"/>
      <c r="GN45" s="7"/>
      <c r="GO45" s="7"/>
    </row>
    <row r="46" spans="186:197" ht="25.5" customHeight="1">
      <c r="GD46" s="41"/>
      <c r="GE46" s="41"/>
      <c r="GF46" s="41"/>
      <c r="GG46" s="41"/>
      <c r="GH46" s="41"/>
      <c r="GI46" s="41"/>
      <c r="GJ46" s="41"/>
      <c r="GK46" s="41"/>
      <c r="GL46" s="41"/>
      <c r="GM46"/>
      <c r="GN46" s="7"/>
      <c r="GO46" s="7"/>
    </row>
    <row r="47" spans="186:195" ht="25.5" customHeight="1">
      <c r="GD47"/>
      <c r="GE47"/>
      <c r="GF47"/>
      <c r="GG47"/>
      <c r="GH47"/>
      <c r="GI47"/>
      <c r="GJ47"/>
      <c r="GK47"/>
      <c r="GL47"/>
      <c r="GM47"/>
    </row>
    <row r="48" spans="186:195" ht="25.5" customHeight="1">
      <c r="GD48"/>
      <c r="GE48"/>
      <c r="GF48"/>
      <c r="GG48"/>
      <c r="GH48"/>
      <c r="GI48"/>
      <c r="GJ48"/>
      <c r="GK48"/>
      <c r="GL48"/>
      <c r="GM48"/>
    </row>
    <row r="49" spans="186:195" ht="25.5" customHeight="1">
      <c r="GD49"/>
      <c r="GE49"/>
      <c r="GF49"/>
      <c r="GG49"/>
      <c r="GH49"/>
      <c r="GI49"/>
      <c r="GJ49"/>
      <c r="GK49"/>
      <c r="GL49"/>
      <c r="GM49"/>
    </row>
    <row r="50" spans="81:90" ht="25.5" customHeight="1">
      <c r="CC50" s="49"/>
      <c r="CD50" s="49"/>
      <c r="CE50" s="49"/>
      <c r="CF50" s="49"/>
      <c r="CG50" s="49"/>
      <c r="CH50" s="49"/>
      <c r="CI50" s="49"/>
      <c r="CJ50" s="49"/>
      <c r="CK50" s="49"/>
      <c r="CL50" s="49"/>
    </row>
    <row r="51" spans="81:90" ht="25.5" customHeight="1">
      <c r="CC51" s="49"/>
      <c r="CD51" s="49"/>
      <c r="CE51" s="49"/>
      <c r="CF51" s="49"/>
      <c r="CG51" s="49"/>
      <c r="CH51" s="49"/>
      <c r="CI51" s="49"/>
      <c r="CJ51" s="49"/>
      <c r="CK51" s="49"/>
      <c r="CL51" s="49"/>
    </row>
    <row r="52" spans="81:90" ht="25.5" customHeight="1">
      <c r="CC52" s="49"/>
      <c r="CD52" s="49"/>
      <c r="CE52" s="49"/>
      <c r="CF52" s="49"/>
      <c r="CG52" s="50"/>
      <c r="CH52" s="50"/>
      <c r="CI52" s="50"/>
      <c r="CJ52" s="51" t="s">
        <v>28</v>
      </c>
      <c r="CK52" s="50" t="s">
        <v>33</v>
      </c>
      <c r="CL52" s="49"/>
    </row>
    <row r="53" spans="81:90" ht="25.5" customHeight="1">
      <c r="CC53" s="49"/>
      <c r="CD53" s="49"/>
      <c r="CE53" s="49"/>
      <c r="CF53" s="49"/>
      <c r="CG53" s="52" t="s">
        <v>31</v>
      </c>
      <c r="CH53" s="53"/>
      <c r="CI53" s="54">
        <f>MAX(J18:M22)</f>
        <v>-3</v>
      </c>
      <c r="CJ53" s="54">
        <f>SQRT((CE58-CI53)^2)</f>
        <v>3</v>
      </c>
      <c r="CK53" s="55">
        <f>MAX(CJ53:CJ54)</f>
        <v>9</v>
      </c>
      <c r="CL53" s="49"/>
    </row>
    <row r="54" spans="81:90" ht="25.5" customHeight="1">
      <c r="CC54" s="49"/>
      <c r="CD54" s="49"/>
      <c r="CE54" s="49"/>
      <c r="CF54" s="49"/>
      <c r="CG54" s="52" t="s">
        <v>32</v>
      </c>
      <c r="CH54" s="53"/>
      <c r="CI54" s="54">
        <f>MIN(J18:M22)</f>
        <v>-9</v>
      </c>
      <c r="CJ54" s="54">
        <f>SQRT((CE58-CI54)^2)</f>
        <v>9</v>
      </c>
      <c r="CK54" s="56"/>
      <c r="CL54" s="49"/>
    </row>
    <row r="55" spans="81:90" ht="25.5" customHeight="1">
      <c r="CC55" s="49"/>
      <c r="CD55" s="49"/>
      <c r="CE55" s="49"/>
      <c r="CF55" s="49"/>
      <c r="CG55" s="50"/>
      <c r="CH55" s="50"/>
      <c r="CI55" s="50"/>
      <c r="CJ55" s="50"/>
      <c r="CK55" s="57"/>
      <c r="CL55" s="49"/>
    </row>
    <row r="56" spans="81:90" ht="25.5" customHeight="1">
      <c r="CC56" s="49"/>
      <c r="CD56" s="49"/>
      <c r="CE56" s="49"/>
      <c r="CF56" s="49"/>
      <c r="CG56" s="50"/>
      <c r="CH56" s="50"/>
      <c r="CI56" s="50"/>
      <c r="CJ56" s="50"/>
      <c r="CK56" s="50"/>
      <c r="CL56" s="49"/>
    </row>
    <row r="57" spans="81:90" ht="25.5" customHeight="1" thickBot="1">
      <c r="CC57" s="49"/>
      <c r="CD57" s="49"/>
      <c r="CE57" s="49" t="s">
        <v>29</v>
      </c>
      <c r="CF57" s="49" t="s">
        <v>30</v>
      </c>
      <c r="CG57" s="50"/>
      <c r="CH57" s="50"/>
      <c r="CI57" s="50"/>
      <c r="CJ57" s="50"/>
      <c r="CK57" s="50"/>
      <c r="CL57" s="49"/>
    </row>
    <row r="58" spans="81:90" ht="25.5" customHeight="1" thickBot="1">
      <c r="CC58" s="49"/>
      <c r="CD58" s="49"/>
      <c r="CE58" s="58">
        <f>J14</f>
        <v>0</v>
      </c>
      <c r="CF58" s="59">
        <f>N14</f>
        <v>0</v>
      </c>
      <c r="CG58" s="49" t="s">
        <v>20</v>
      </c>
      <c r="CH58" s="49" t="s">
        <v>34</v>
      </c>
      <c r="CI58" s="49" t="s">
        <v>35</v>
      </c>
      <c r="CJ58" s="49"/>
      <c r="CK58" s="49"/>
      <c r="CL58" s="49"/>
    </row>
    <row r="59" spans="81:90" ht="25.5" customHeight="1">
      <c r="CC59" s="49"/>
      <c r="CD59" s="49"/>
      <c r="CE59" s="60">
        <f>CK53+CE58</f>
        <v>9</v>
      </c>
      <c r="CF59" s="60">
        <f>CF58</f>
        <v>0</v>
      </c>
      <c r="CG59" s="49" t="s">
        <v>21</v>
      </c>
      <c r="CH59" s="54">
        <f>SQRT((CE59-CE58)^2)</f>
        <v>9</v>
      </c>
      <c r="CI59" s="46">
        <f>CH59/6</f>
        <v>1.5</v>
      </c>
      <c r="CJ59" s="46"/>
      <c r="CK59" s="49"/>
      <c r="CL59" s="49"/>
    </row>
    <row r="60" spans="81:90" ht="25.5" customHeight="1">
      <c r="CC60" s="49"/>
      <c r="CD60" s="49"/>
      <c r="CE60" s="54"/>
      <c r="CF60" s="54"/>
      <c r="CG60" s="49"/>
      <c r="CH60" s="54"/>
      <c r="CI60" s="46"/>
      <c r="CJ60" s="46"/>
      <c r="CK60" s="46"/>
      <c r="CL60" s="49"/>
    </row>
    <row r="61" spans="81:90" ht="25.5" customHeight="1">
      <c r="CC61" s="49"/>
      <c r="CD61" s="49"/>
      <c r="CE61" s="54"/>
      <c r="CF61" s="54"/>
      <c r="CG61" s="49"/>
      <c r="CH61" s="46"/>
      <c r="CI61" s="46"/>
      <c r="CJ61" s="49"/>
      <c r="CK61" s="49"/>
      <c r="CL61" s="49"/>
    </row>
    <row r="62" spans="81:91" ht="25.5" customHeight="1" thickBot="1">
      <c r="CC62" s="49"/>
      <c r="CD62" s="49"/>
      <c r="CE62" s="61"/>
      <c r="CF62" s="61"/>
      <c r="CG62" s="49"/>
      <c r="CH62" s="46"/>
      <c r="CI62" s="46"/>
      <c r="CJ62" s="49"/>
      <c r="CK62" s="49"/>
      <c r="CL62" s="50"/>
      <c r="CM62" s="48"/>
    </row>
    <row r="63" spans="81:91" ht="25.5" customHeight="1" thickBot="1">
      <c r="CC63" s="49"/>
      <c r="CD63" s="49"/>
      <c r="CE63" s="58">
        <f>IF(CE64="","",CE$58)</f>
        <v>0</v>
      </c>
      <c r="CF63" s="58">
        <f>IF(CF64="","",CF$58)</f>
        <v>0</v>
      </c>
      <c r="CG63" s="49" t="s">
        <v>20</v>
      </c>
      <c r="CH63" s="47"/>
      <c r="CI63" s="51"/>
      <c r="CJ63" s="51"/>
      <c r="CK63" s="51"/>
      <c r="CL63" s="50"/>
      <c r="CM63" s="48"/>
    </row>
    <row r="64" spans="81:91" ht="25.5" customHeight="1" thickBot="1">
      <c r="CC64" s="49"/>
      <c r="CD64" s="49">
        <v>1</v>
      </c>
      <c r="CE64" s="62">
        <f>IF(J15="",CE59,J15)</f>
        <v>10</v>
      </c>
      <c r="CF64" s="62">
        <f>IF(N15="",CF58,N15)</f>
        <v>20</v>
      </c>
      <c r="CG64" s="49" t="s">
        <v>24</v>
      </c>
      <c r="CH64" s="51"/>
      <c r="CI64" s="51"/>
      <c r="CJ64" s="51"/>
      <c r="CK64" s="51"/>
      <c r="CL64" s="50"/>
      <c r="CM64" s="48"/>
    </row>
    <row r="65" spans="81:91" ht="25.5" customHeight="1" thickBot="1">
      <c r="CC65" s="49"/>
      <c r="CD65" s="49"/>
      <c r="CE65" s="58">
        <f>IF(CE66="","",CE$58)</f>
        <v>0</v>
      </c>
      <c r="CF65" s="58">
        <f>IF(CF66="","",CF$58)</f>
        <v>0</v>
      </c>
      <c r="CG65" s="49" t="s">
        <v>20</v>
      </c>
      <c r="CH65" s="51"/>
      <c r="CI65" s="51"/>
      <c r="CJ65" s="51"/>
      <c r="CK65" s="51"/>
      <c r="CL65" s="50"/>
      <c r="CM65" s="48"/>
    </row>
    <row r="66" spans="81:91" ht="25.5" customHeight="1" thickBot="1">
      <c r="CC66" s="49"/>
      <c r="CD66" s="49">
        <v>2</v>
      </c>
      <c r="CE66" s="60">
        <f>IF(J18="",CE$58,J18)</f>
        <v>-3</v>
      </c>
      <c r="CF66" s="60">
        <f>IF(N18="",CF$58,N18)</f>
        <v>-15</v>
      </c>
      <c r="CG66" s="49"/>
      <c r="CH66" s="51"/>
      <c r="CI66" s="51"/>
      <c r="CJ66" s="51"/>
      <c r="CK66" s="51"/>
      <c r="CL66" s="50"/>
      <c r="CM66" s="48"/>
    </row>
    <row r="67" spans="81:91" ht="25.5" customHeight="1" thickBot="1">
      <c r="CC67" s="49"/>
      <c r="CD67" s="49"/>
      <c r="CE67" s="58">
        <f>CE65</f>
        <v>0</v>
      </c>
      <c r="CF67" s="58">
        <f>CF65</f>
        <v>0</v>
      </c>
      <c r="CG67" s="49" t="s">
        <v>20</v>
      </c>
      <c r="CH67" s="54">
        <f>MAX(CF64:CF90)</f>
        <v>20</v>
      </c>
      <c r="CI67" s="46" t="s">
        <v>22</v>
      </c>
      <c r="CJ67" s="46">
        <f>SQRT(CH67*CH67)</f>
        <v>20</v>
      </c>
      <c r="CK67" s="51"/>
      <c r="CL67" s="50"/>
      <c r="CM67" s="48"/>
    </row>
    <row r="68" spans="81:91" ht="25.5" customHeight="1" thickBot="1">
      <c r="CC68" s="49"/>
      <c r="CD68" s="49">
        <v>3</v>
      </c>
      <c r="CE68" s="60">
        <f>IF(J19="",CE$58,J19)</f>
        <v>-9</v>
      </c>
      <c r="CF68" s="60">
        <f>IF(N19="",CF$58,N19)</f>
        <v>6</v>
      </c>
      <c r="CG68" s="49"/>
      <c r="CH68" s="54">
        <f>MIN(CF64:CF90)</f>
        <v>-15</v>
      </c>
      <c r="CI68" s="46" t="s">
        <v>23</v>
      </c>
      <c r="CJ68" s="46">
        <f>SQRT(CH68*CH68)</f>
        <v>15</v>
      </c>
      <c r="CK68" s="51"/>
      <c r="CL68" s="50"/>
      <c r="CM68" s="48"/>
    </row>
    <row r="69" spans="81:91" ht="25.5" customHeight="1" thickBot="1">
      <c r="CC69" s="49"/>
      <c r="CD69" s="49"/>
      <c r="CE69" s="58">
        <f>CE67</f>
        <v>0</v>
      </c>
      <c r="CF69" s="58">
        <f>CF67</f>
        <v>0</v>
      </c>
      <c r="CG69" s="49" t="s">
        <v>20</v>
      </c>
      <c r="CH69" s="46">
        <f>CJ67+CJ68</f>
        <v>35</v>
      </c>
      <c r="CI69" s="46"/>
      <c r="CJ69" s="51"/>
      <c r="CK69" s="51"/>
      <c r="CL69" s="50"/>
      <c r="CM69" s="48"/>
    </row>
    <row r="70" spans="81:91" ht="25.5" customHeight="1" thickBot="1">
      <c r="CC70" s="49"/>
      <c r="CD70" s="49">
        <v>4</v>
      </c>
      <c r="CE70" s="60">
        <f>IF(J20="",CE$58,J20)</f>
        <v>0</v>
      </c>
      <c r="CF70" s="60">
        <f>IF(N20="",CF$58,N20)</f>
        <v>0</v>
      </c>
      <c r="CG70" s="49"/>
      <c r="CH70" s="46">
        <f>CH69/12</f>
        <v>2.9166666666666665</v>
      </c>
      <c r="CI70" s="46"/>
      <c r="CJ70" s="51"/>
      <c r="CK70" s="51"/>
      <c r="CL70" s="50"/>
      <c r="CM70" s="48"/>
    </row>
    <row r="71" spans="81:91" ht="25.5" customHeight="1" thickBot="1">
      <c r="CC71" s="49"/>
      <c r="CD71" s="49"/>
      <c r="CE71" s="58">
        <f>CE69</f>
        <v>0</v>
      </c>
      <c r="CF71" s="58">
        <f>CF69</f>
        <v>0</v>
      </c>
      <c r="CG71" s="49" t="s">
        <v>20</v>
      </c>
      <c r="CH71" s="63"/>
      <c r="CI71" s="45"/>
      <c r="CJ71" s="51"/>
      <c r="CK71" s="51"/>
      <c r="CL71" s="50"/>
      <c r="CM71" s="48"/>
    </row>
    <row r="72" spans="81:91" ht="25.5" customHeight="1" thickBot="1">
      <c r="CC72" s="49"/>
      <c r="CD72" s="51">
        <v>5</v>
      </c>
      <c r="CE72" s="60">
        <f>IF(J21="",CE$58,J21)</f>
        <v>0</v>
      </c>
      <c r="CF72" s="60">
        <f>IF(N21="",CF$58,N21)</f>
        <v>0</v>
      </c>
      <c r="CG72" s="49"/>
      <c r="CH72" s="51"/>
      <c r="CI72" s="51"/>
      <c r="CJ72" s="51"/>
      <c r="CK72" s="51"/>
      <c r="CL72" s="50"/>
      <c r="CM72" s="48"/>
    </row>
    <row r="73" spans="81:91" ht="25.5" customHeight="1" thickBot="1">
      <c r="CC73" s="49"/>
      <c r="CD73" s="51"/>
      <c r="CE73" s="58">
        <f>CE71</f>
        <v>0</v>
      </c>
      <c r="CF73" s="58">
        <f>CF71</f>
        <v>0</v>
      </c>
      <c r="CG73" s="49" t="s">
        <v>20</v>
      </c>
      <c r="CH73" s="51"/>
      <c r="CI73" s="51"/>
      <c r="CJ73" s="51"/>
      <c r="CK73" s="51"/>
      <c r="CL73" s="50"/>
      <c r="CM73" s="48"/>
    </row>
    <row r="74" spans="81:91" ht="25.5" customHeight="1" thickBot="1">
      <c r="CC74" s="49"/>
      <c r="CD74" s="51">
        <v>6</v>
      </c>
      <c r="CE74" s="60">
        <f>IF(J22="",CE$58,J22)</f>
        <v>0</v>
      </c>
      <c r="CF74" s="60">
        <f>IF(N22="",CF$58,N22)</f>
        <v>0</v>
      </c>
      <c r="CG74" s="49"/>
      <c r="CH74" s="51"/>
      <c r="CI74" s="51"/>
      <c r="CJ74" s="51"/>
      <c r="CK74" s="51"/>
      <c r="CL74" s="50"/>
      <c r="CM74" s="48"/>
    </row>
    <row r="75" spans="81:91" ht="25.5" customHeight="1" thickBot="1">
      <c r="CC75" s="49"/>
      <c r="CD75" s="51"/>
      <c r="CE75" s="58">
        <f>CE73</f>
        <v>0</v>
      </c>
      <c r="CF75" s="58">
        <f>CF73</f>
        <v>0</v>
      </c>
      <c r="CG75" s="49" t="s">
        <v>20</v>
      </c>
      <c r="CH75" s="51"/>
      <c r="CI75" s="51"/>
      <c r="CJ75" s="51"/>
      <c r="CK75" s="51"/>
      <c r="CL75" s="50"/>
      <c r="CM75" s="48"/>
    </row>
    <row r="76" spans="81:91" ht="25.5" customHeight="1" thickBot="1">
      <c r="CC76" s="49"/>
      <c r="CD76" s="51">
        <v>7</v>
      </c>
      <c r="CE76" s="60">
        <f>IF(J23="",CE$58,J23)</f>
        <v>0</v>
      </c>
      <c r="CF76" s="60">
        <f>IF(N23="",CF$58,N23)</f>
        <v>0</v>
      </c>
      <c r="CG76" s="49"/>
      <c r="CH76" s="51"/>
      <c r="CI76" s="51"/>
      <c r="CJ76" s="51"/>
      <c r="CK76" s="51"/>
      <c r="CL76" s="51"/>
      <c r="CM76" s="48"/>
    </row>
    <row r="77" spans="81:91" ht="25.5" customHeight="1" thickBot="1">
      <c r="CC77" s="49"/>
      <c r="CD77" s="51"/>
      <c r="CE77" s="58">
        <f>CE75</f>
        <v>0</v>
      </c>
      <c r="CF77" s="58">
        <f>CF75</f>
        <v>0</v>
      </c>
      <c r="CG77" s="49" t="s">
        <v>20</v>
      </c>
      <c r="CH77" s="49"/>
      <c r="CI77" s="49"/>
      <c r="CJ77" s="49"/>
      <c r="CK77" s="49"/>
      <c r="CL77" s="51"/>
      <c r="CM77" s="48"/>
    </row>
    <row r="78" spans="81:91" ht="25.5" customHeight="1" thickBot="1">
      <c r="CC78" s="49"/>
      <c r="CD78" s="51">
        <v>8</v>
      </c>
      <c r="CE78" s="60">
        <f>IF(J24="",CE$58,J24)</f>
        <v>0</v>
      </c>
      <c r="CF78" s="60">
        <f>IF(N24="",CF$58,N24)</f>
        <v>0</v>
      </c>
      <c r="CG78" s="49"/>
      <c r="CH78" s="49"/>
      <c r="CI78" s="49"/>
      <c r="CJ78" s="49"/>
      <c r="CK78" s="49"/>
      <c r="CL78" s="51"/>
      <c r="CM78" s="48"/>
    </row>
    <row r="79" spans="81:91" ht="25.5" customHeight="1" thickBot="1">
      <c r="CC79" s="49"/>
      <c r="CD79" s="51"/>
      <c r="CE79" s="58">
        <f>CE77</f>
        <v>0</v>
      </c>
      <c r="CF79" s="58">
        <f>CF77</f>
        <v>0</v>
      </c>
      <c r="CG79" s="49" t="s">
        <v>20</v>
      </c>
      <c r="CH79" s="49"/>
      <c r="CI79" s="49"/>
      <c r="CJ79" s="49"/>
      <c r="CK79" s="49"/>
      <c r="CL79" s="51"/>
      <c r="CM79" s="48"/>
    </row>
    <row r="80" spans="81:91" ht="25.5" customHeight="1" thickBot="1">
      <c r="CC80" s="49"/>
      <c r="CD80" s="51">
        <v>9</v>
      </c>
      <c r="CE80" s="60">
        <f>IF(J25="",CE$58,J25)</f>
        <v>0</v>
      </c>
      <c r="CF80" s="60">
        <f>IF(N25="",CF$58,N25)</f>
        <v>0</v>
      </c>
      <c r="CG80" s="49"/>
      <c r="CH80" s="49"/>
      <c r="CI80" s="49"/>
      <c r="CJ80" s="49"/>
      <c r="CK80" s="49"/>
      <c r="CL80" s="51"/>
      <c r="CM80" s="48"/>
    </row>
    <row r="81" spans="81:91" ht="25.5" customHeight="1" thickBot="1">
      <c r="CC81" s="49"/>
      <c r="CD81" s="51"/>
      <c r="CE81" s="58">
        <f>CE79</f>
        <v>0</v>
      </c>
      <c r="CF81" s="58">
        <f>CF79</f>
        <v>0</v>
      </c>
      <c r="CG81" s="49" t="s">
        <v>20</v>
      </c>
      <c r="CH81" s="49"/>
      <c r="CI81" s="49"/>
      <c r="CJ81" s="49"/>
      <c r="CK81" s="49"/>
      <c r="CL81" s="51"/>
      <c r="CM81" s="7"/>
    </row>
    <row r="82" spans="81:91" ht="25.5" customHeight="1" thickBot="1">
      <c r="CC82" s="49"/>
      <c r="CD82" s="51">
        <v>10</v>
      </c>
      <c r="CE82" s="60">
        <f>IF(J26="",CE$58,J26)</f>
        <v>0</v>
      </c>
      <c r="CF82" s="60">
        <f>IF(N26="",CF$58,N26)</f>
        <v>0</v>
      </c>
      <c r="CG82" s="49"/>
      <c r="CH82" s="49"/>
      <c r="CI82" s="49"/>
      <c r="CJ82" s="49"/>
      <c r="CK82" s="49"/>
      <c r="CL82" s="51"/>
      <c r="CM82" s="7"/>
    </row>
    <row r="83" spans="81:90" ht="25.5" customHeight="1" thickBot="1">
      <c r="CC83" s="49"/>
      <c r="CD83" s="51"/>
      <c r="CE83" s="58">
        <f>CE81</f>
        <v>0</v>
      </c>
      <c r="CF83" s="58">
        <f>CF81</f>
        <v>0</v>
      </c>
      <c r="CG83" s="49" t="s">
        <v>20</v>
      </c>
      <c r="CH83" s="49"/>
      <c r="CI83" s="49"/>
      <c r="CJ83" s="49"/>
      <c r="CK83" s="49"/>
      <c r="CL83" s="51"/>
    </row>
    <row r="84" spans="81:90" ht="25.5" customHeight="1" thickBot="1">
      <c r="CC84" s="49"/>
      <c r="CD84" s="51">
        <v>11</v>
      </c>
      <c r="CE84" s="60">
        <f>IF(J27="",CE$58,J27)</f>
        <v>0</v>
      </c>
      <c r="CF84" s="60">
        <f>IF(N27="",CF$58,N27)</f>
        <v>0</v>
      </c>
      <c r="CG84" s="49"/>
      <c r="CH84" s="49"/>
      <c r="CI84" s="49"/>
      <c r="CJ84" s="49"/>
      <c r="CK84" s="49"/>
      <c r="CL84" s="51"/>
    </row>
    <row r="85" spans="81:90" ht="25.5" customHeight="1" thickBot="1">
      <c r="CC85" s="49"/>
      <c r="CD85" s="51"/>
      <c r="CE85" s="58">
        <f>CE83</f>
        <v>0</v>
      </c>
      <c r="CF85" s="58">
        <f>CF83</f>
        <v>0</v>
      </c>
      <c r="CG85" s="49" t="s">
        <v>20</v>
      </c>
      <c r="CH85" s="49"/>
      <c r="CI85" s="49"/>
      <c r="CJ85" s="49"/>
      <c r="CK85" s="49"/>
      <c r="CL85" s="51"/>
    </row>
    <row r="86" spans="81:90" ht="25.5" customHeight="1" thickBot="1">
      <c r="CC86" s="49"/>
      <c r="CD86" s="49">
        <v>12</v>
      </c>
      <c r="CE86" s="60">
        <f>IF(J28="",CE$58,J28)</f>
        <v>0</v>
      </c>
      <c r="CF86" s="60">
        <f>IF(N28="",CF$58,N28)</f>
        <v>0</v>
      </c>
      <c r="CG86" s="49"/>
      <c r="CH86" s="49"/>
      <c r="CI86" s="49"/>
      <c r="CJ86" s="49"/>
      <c r="CK86" s="49"/>
      <c r="CL86" s="49"/>
    </row>
    <row r="87" spans="81:90" ht="25.5" customHeight="1" thickBot="1">
      <c r="CC87" s="49"/>
      <c r="CD87" s="49"/>
      <c r="CE87" s="58">
        <f>CE85</f>
        <v>0</v>
      </c>
      <c r="CF87" s="58">
        <f>CF85</f>
        <v>0</v>
      </c>
      <c r="CG87" s="49" t="s">
        <v>20</v>
      </c>
      <c r="CH87" s="49"/>
      <c r="CI87" s="49"/>
      <c r="CJ87" s="49"/>
      <c r="CK87" s="49"/>
      <c r="CL87" s="49"/>
    </row>
    <row r="88" spans="81:90" ht="25.5" customHeight="1" thickBot="1">
      <c r="CC88" s="49"/>
      <c r="CD88" s="49">
        <v>13</v>
      </c>
      <c r="CE88" s="60">
        <f>IF(J29="",CE$58,J29)</f>
        <v>0</v>
      </c>
      <c r="CF88" s="60">
        <f>IF(N29="",CF$58,N29)</f>
        <v>0</v>
      </c>
      <c r="CG88" s="49"/>
      <c r="CH88" s="49"/>
      <c r="CI88" s="49"/>
      <c r="CJ88" s="49"/>
      <c r="CK88" s="49"/>
      <c r="CL88" s="49"/>
    </row>
    <row r="89" spans="81:90" ht="25.5" customHeight="1" thickBot="1">
      <c r="CC89" s="49"/>
      <c r="CD89" s="49"/>
      <c r="CE89" s="58">
        <f>CE87</f>
        <v>0</v>
      </c>
      <c r="CF89" s="58">
        <f>CF87</f>
        <v>0</v>
      </c>
      <c r="CG89" s="49" t="s">
        <v>20</v>
      </c>
      <c r="CH89" s="49"/>
      <c r="CI89" s="49"/>
      <c r="CJ89" s="49"/>
      <c r="CK89" s="49"/>
      <c r="CL89" s="49"/>
    </row>
    <row r="90" spans="81:90" ht="25.5" customHeight="1" thickBot="1">
      <c r="CC90" s="49"/>
      <c r="CD90" s="49"/>
      <c r="CE90" s="60">
        <f>IF(J30="",CE$58,J30)</f>
        <v>0</v>
      </c>
      <c r="CF90" s="60">
        <f>IF(N30="",CF$58,N30)</f>
        <v>0</v>
      </c>
      <c r="CG90" s="49"/>
      <c r="CH90" s="49"/>
      <c r="CI90" s="49"/>
      <c r="CJ90" s="49"/>
      <c r="CK90" s="49"/>
      <c r="CL90" s="49"/>
    </row>
    <row r="91" spans="81:90" ht="25.5" customHeight="1" thickBot="1">
      <c r="CC91" s="49"/>
      <c r="CD91" s="49"/>
      <c r="CE91" s="58">
        <f>CE89</f>
        <v>0</v>
      </c>
      <c r="CF91" s="58">
        <f>CF89</f>
        <v>0</v>
      </c>
      <c r="CG91" s="49" t="s">
        <v>20</v>
      </c>
      <c r="CH91" s="49"/>
      <c r="CI91" s="49"/>
      <c r="CJ91" s="49"/>
      <c r="CK91" s="49"/>
      <c r="CL91" s="49"/>
    </row>
    <row r="92" spans="81:90" ht="25.5" customHeight="1">
      <c r="CC92" s="49"/>
      <c r="CD92" s="49"/>
      <c r="CE92" s="49"/>
      <c r="CF92" s="49"/>
      <c r="CG92" s="49"/>
      <c r="CH92" s="49"/>
      <c r="CI92" s="49"/>
      <c r="CJ92" s="49"/>
      <c r="CK92" s="49"/>
      <c r="CL92" s="49"/>
    </row>
    <row r="93" spans="81:90" ht="25.5" customHeight="1">
      <c r="CC93" s="49"/>
      <c r="CD93" s="49"/>
      <c r="CE93" s="54">
        <f>CE95+CD100</f>
        <v>26</v>
      </c>
      <c r="CF93" s="54">
        <f>CF95+CG100</f>
        <v>20</v>
      </c>
      <c r="CH93" s="54">
        <f>MAX(CE58:CE91)</f>
        <v>10</v>
      </c>
      <c r="CI93" s="54">
        <f>MAX(CF58:CF91)</f>
        <v>20</v>
      </c>
      <c r="CJ93" s="49" t="s">
        <v>26</v>
      </c>
      <c r="CK93" s="49"/>
      <c r="CL93" s="49"/>
    </row>
    <row r="94" spans="81:90" ht="25.5" customHeight="1">
      <c r="CC94" s="49"/>
      <c r="CD94" s="49"/>
      <c r="CH94" s="54">
        <f>MIN(CE58:CE91)</f>
        <v>-9</v>
      </c>
      <c r="CI94" s="54">
        <f>MIN(CF58:CF91)</f>
        <v>-15</v>
      </c>
      <c r="CJ94" s="49" t="s">
        <v>27</v>
      </c>
      <c r="CK94" s="49"/>
      <c r="CL94" s="49"/>
    </row>
    <row r="95" spans="81:90" ht="25.5" customHeight="1">
      <c r="CC95" s="49"/>
      <c r="CD95" s="49"/>
      <c r="CE95" s="54">
        <f>MIN(CE58:CE91)</f>
        <v>-9</v>
      </c>
      <c r="CF95" s="54">
        <f>MIN(CF58:CF91)</f>
        <v>-15</v>
      </c>
      <c r="CG95" s="49" t="s">
        <v>27</v>
      </c>
      <c r="CH95" s="54">
        <f>CH93-CH94</f>
        <v>19</v>
      </c>
      <c r="CI95" s="54">
        <f>CI93-CI94</f>
        <v>35</v>
      </c>
      <c r="CJ95" s="64" t="s">
        <v>28</v>
      </c>
      <c r="CK95" s="49"/>
      <c r="CL95" s="49"/>
    </row>
    <row r="96" spans="81:90" ht="25.5" customHeight="1">
      <c r="CC96" s="49"/>
      <c r="CD96" s="49"/>
      <c r="CE96" s="46"/>
      <c r="CF96" s="46"/>
      <c r="CG96" s="49"/>
      <c r="CH96" s="111">
        <f>MAX(CH95:CI95)</f>
        <v>35</v>
      </c>
      <c r="CI96" s="112"/>
      <c r="CJ96" s="49" t="s">
        <v>33</v>
      </c>
      <c r="CK96" s="49"/>
      <c r="CL96" s="49"/>
    </row>
    <row r="97" spans="81:90" ht="25.5" customHeight="1">
      <c r="CC97" s="49"/>
      <c r="CD97" s="49"/>
      <c r="CE97" s="54">
        <f>MAX(CE58:CE91)</f>
        <v>10</v>
      </c>
      <c r="CF97" s="54">
        <f>MAX(CF58:CF91)</f>
        <v>20</v>
      </c>
      <c r="CG97" s="49" t="s">
        <v>26</v>
      </c>
      <c r="CH97" s="54"/>
      <c r="CI97" s="46"/>
      <c r="CJ97"/>
      <c r="CK97" s="49"/>
      <c r="CL97" s="49"/>
    </row>
    <row r="98" spans="81:90" ht="25.5" customHeight="1">
      <c r="CC98" s="49"/>
      <c r="CD98" s="46" t="s">
        <v>28</v>
      </c>
      <c r="CE98" s="49"/>
      <c r="CF98" s="49"/>
      <c r="CG98" s="46" t="s">
        <v>28</v>
      </c>
      <c r="CH98" s="46"/>
      <c r="CI98" s="46"/>
      <c r="CJ98" s="49"/>
      <c r="CK98" s="49"/>
      <c r="CL98" s="49"/>
    </row>
    <row r="99" spans="81:90" ht="25.5" customHeight="1">
      <c r="CC99" s="49"/>
      <c r="CD99" s="54">
        <f>(SQRT(CE97-CE95))^2</f>
        <v>19.000000000000004</v>
      </c>
      <c r="CE99" s="49"/>
      <c r="CF99" s="49"/>
      <c r="CG99" s="54">
        <f>(SQRT(CF97-CF95))^2</f>
        <v>35</v>
      </c>
      <c r="CH99" s="54"/>
      <c r="CI99" s="46"/>
      <c r="CJ99" s="49"/>
      <c r="CK99" s="49"/>
      <c r="CL99" s="49"/>
    </row>
    <row r="100" spans="81:90" ht="25.5" customHeight="1">
      <c r="CC100" s="49"/>
      <c r="CD100" s="54">
        <f>MAX(CD99,CG99)</f>
        <v>35</v>
      </c>
      <c r="CE100" s="49"/>
      <c r="CF100" s="49"/>
      <c r="CG100" s="54">
        <f>MAX(CD99,CG99)</f>
        <v>35</v>
      </c>
      <c r="CH100" s="49"/>
      <c r="CI100" s="49"/>
      <c r="CJ100" s="49"/>
      <c r="CK100" s="49"/>
      <c r="CL100" s="49"/>
    </row>
    <row r="101" spans="81:90" ht="25.5" customHeight="1"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</row>
    <row r="102" spans="81:90" ht="25.5" customHeight="1"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</row>
    <row r="103" spans="81:90" ht="25.5" customHeight="1"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</row>
  </sheetData>
  <sheetProtection/>
  <mergeCells count="168">
    <mergeCell ref="CH96:CI96"/>
    <mergeCell ref="AP3:BZ3"/>
    <mergeCell ref="CF2:CG2"/>
    <mergeCell ref="CI2:CJ2"/>
    <mergeCell ref="CL2:CM2"/>
    <mergeCell ref="GL6:GM6"/>
    <mergeCell ref="GL13:GM13"/>
    <mergeCell ref="C13:I13"/>
    <mergeCell ref="GF12:GG12"/>
    <mergeCell ref="J13:M13"/>
    <mergeCell ref="N13:Q13"/>
    <mergeCell ref="AA13:AD13"/>
    <mergeCell ref="D10:F10"/>
    <mergeCell ref="C17:I17"/>
    <mergeCell ref="J17:M17"/>
    <mergeCell ref="N17:Q17"/>
    <mergeCell ref="C14:F14"/>
    <mergeCell ref="C15:F15"/>
    <mergeCell ref="G14:I14"/>
    <mergeCell ref="G15:I15"/>
    <mergeCell ref="J14:M14"/>
    <mergeCell ref="N14:Q14"/>
    <mergeCell ref="J15:M15"/>
    <mergeCell ref="AA14:AD14"/>
    <mergeCell ref="AA15:AD15"/>
    <mergeCell ref="R13:Z13"/>
    <mergeCell ref="X14:Y14"/>
    <mergeCell ref="X15:Y15"/>
    <mergeCell ref="R14:S14"/>
    <mergeCell ref="U14:V14"/>
    <mergeCell ref="R15:S15"/>
    <mergeCell ref="U15:V15"/>
    <mergeCell ref="J18:M18"/>
    <mergeCell ref="N18:Q18"/>
    <mergeCell ref="R18:S18"/>
    <mergeCell ref="U18:V18"/>
    <mergeCell ref="N15:Q15"/>
    <mergeCell ref="U19:V19"/>
    <mergeCell ref="X19:Y19"/>
    <mergeCell ref="AA19:AD19"/>
    <mergeCell ref="R19:S19"/>
    <mergeCell ref="AA17:AD17"/>
    <mergeCell ref="X18:Y18"/>
    <mergeCell ref="AA18:AD18"/>
    <mergeCell ref="AE19:AF19"/>
    <mergeCell ref="AH19:AI19"/>
    <mergeCell ref="AK19:AL19"/>
    <mergeCell ref="C18:I18"/>
    <mergeCell ref="C19:I19"/>
    <mergeCell ref="AE18:AF18"/>
    <mergeCell ref="AH18:AI18"/>
    <mergeCell ref="AK18:AL18"/>
    <mergeCell ref="J19:M19"/>
    <mergeCell ref="N19:Q19"/>
    <mergeCell ref="C20:I20"/>
    <mergeCell ref="J20:M20"/>
    <mergeCell ref="N20:Q20"/>
    <mergeCell ref="R20:S20"/>
    <mergeCell ref="AH20:AI20"/>
    <mergeCell ref="AK20:AL20"/>
    <mergeCell ref="C21:I21"/>
    <mergeCell ref="J21:M21"/>
    <mergeCell ref="N21:Q21"/>
    <mergeCell ref="R21:S21"/>
    <mergeCell ref="U20:V20"/>
    <mergeCell ref="X20:Y20"/>
    <mergeCell ref="AA20:AD20"/>
    <mergeCell ref="AE20:AF20"/>
    <mergeCell ref="U21:V21"/>
    <mergeCell ref="X21:Y21"/>
    <mergeCell ref="AA21:AD21"/>
    <mergeCell ref="AE21:AF21"/>
    <mergeCell ref="AH21:AI21"/>
    <mergeCell ref="AK21:AL21"/>
    <mergeCell ref="C22:I22"/>
    <mergeCell ref="J22:M22"/>
    <mergeCell ref="N22:Q22"/>
    <mergeCell ref="R22:S22"/>
    <mergeCell ref="U22:V22"/>
    <mergeCell ref="X22:Y22"/>
    <mergeCell ref="AA22:AD22"/>
    <mergeCell ref="AE22:AF22"/>
    <mergeCell ref="AH22:AI22"/>
    <mergeCell ref="AK22:AL22"/>
    <mergeCell ref="C23:I23"/>
    <mergeCell ref="J23:M23"/>
    <mergeCell ref="N23:Q23"/>
    <mergeCell ref="R23:S23"/>
    <mergeCell ref="U23:V23"/>
    <mergeCell ref="X23:Y23"/>
    <mergeCell ref="AA23:AD23"/>
    <mergeCell ref="AE23:AF23"/>
    <mergeCell ref="AH23:AI23"/>
    <mergeCell ref="AK23:AL23"/>
    <mergeCell ref="C24:I24"/>
    <mergeCell ref="J24:M24"/>
    <mergeCell ref="N24:Q24"/>
    <mergeCell ref="R24:S24"/>
    <mergeCell ref="U24:V24"/>
    <mergeCell ref="X24:Y24"/>
    <mergeCell ref="AA24:AD24"/>
    <mergeCell ref="AE24:AF24"/>
    <mergeCell ref="AH24:AI24"/>
    <mergeCell ref="AK24:AL24"/>
    <mergeCell ref="C25:I25"/>
    <mergeCell ref="J25:M25"/>
    <mergeCell ref="N25:Q25"/>
    <mergeCell ref="R25:S25"/>
    <mergeCell ref="U25:V25"/>
    <mergeCell ref="X25:Y25"/>
    <mergeCell ref="AA25:AD25"/>
    <mergeCell ref="AE25:AF25"/>
    <mergeCell ref="AH25:AI25"/>
    <mergeCell ref="AK25:AL25"/>
    <mergeCell ref="C26:I26"/>
    <mergeCell ref="J26:M26"/>
    <mergeCell ref="N26:Q26"/>
    <mergeCell ref="R26:S26"/>
    <mergeCell ref="U26:V26"/>
    <mergeCell ref="X26:Y26"/>
    <mergeCell ref="AA26:AD26"/>
    <mergeCell ref="AE26:AF26"/>
    <mergeCell ref="AH26:AI26"/>
    <mergeCell ref="AK26:AL26"/>
    <mergeCell ref="C27:I27"/>
    <mergeCell ref="J27:M27"/>
    <mergeCell ref="N27:Q27"/>
    <mergeCell ref="R27:S27"/>
    <mergeCell ref="U27:V27"/>
    <mergeCell ref="X27:Y27"/>
    <mergeCell ref="AA27:AD27"/>
    <mergeCell ref="AE27:AF27"/>
    <mergeCell ref="AH27:AI27"/>
    <mergeCell ref="AK27:AL27"/>
    <mergeCell ref="C28:I28"/>
    <mergeCell ref="J28:M28"/>
    <mergeCell ref="N28:Q28"/>
    <mergeCell ref="R28:S28"/>
    <mergeCell ref="U28:V28"/>
    <mergeCell ref="X28:Y28"/>
    <mergeCell ref="AA28:AD28"/>
    <mergeCell ref="AE28:AF28"/>
    <mergeCell ref="U29:V29"/>
    <mergeCell ref="X29:Y29"/>
    <mergeCell ref="AA29:AD29"/>
    <mergeCell ref="AE29:AF29"/>
    <mergeCell ref="C29:I29"/>
    <mergeCell ref="J29:M29"/>
    <mergeCell ref="N29:Q29"/>
    <mergeCell ref="R29:S29"/>
    <mergeCell ref="AA30:AD30"/>
    <mergeCell ref="AE30:AF30"/>
    <mergeCell ref="AH28:AI28"/>
    <mergeCell ref="AK28:AL28"/>
    <mergeCell ref="N30:Q30"/>
    <mergeCell ref="R30:S30"/>
    <mergeCell ref="U30:V30"/>
    <mergeCell ref="X30:Y30"/>
    <mergeCell ref="GF17:GG17"/>
    <mergeCell ref="D8:F8"/>
    <mergeCell ref="AH30:AI30"/>
    <mergeCell ref="AK30:AL30"/>
    <mergeCell ref="R17:Z17"/>
    <mergeCell ref="AE17:AM17"/>
    <mergeCell ref="AH29:AI29"/>
    <mergeCell ref="AK29:AL29"/>
    <mergeCell ref="C30:I30"/>
    <mergeCell ref="J30:M30"/>
  </mergeCells>
  <dataValidations count="2">
    <dataValidation type="whole" allowBlank="1" showInputMessage="1" showErrorMessage="1" sqref="D3">
      <formula1>0</formula1>
      <formula2>360</formula2>
    </dataValidation>
    <dataValidation type="whole" allowBlank="1" showInputMessage="1" showErrorMessage="1" sqref="F3 H3">
      <formula1>0</formula1>
      <formula2>60</formula2>
    </dataValidation>
  </dataValidations>
  <printOptions/>
  <pageMargins left="0.96" right="0.28" top="1" bottom="1" header="0.512" footer="0.512"/>
  <pageSetup horizontalDpi="360" verticalDpi="360" orientation="portrait" paperSize="9" scale="96" r:id="rId2"/>
  <colBreaks count="1" manualBreakCount="1">
    <brk id="40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2004-08-08T08:38:46Z</cp:lastPrinted>
  <dcterms:created xsi:type="dcterms:W3CDTF">2004-07-06T02:17:17Z</dcterms:created>
  <dcterms:modified xsi:type="dcterms:W3CDTF">2006-04-19T00:35:31Z</dcterms:modified>
  <cp:category/>
  <cp:version/>
  <cp:contentType/>
  <cp:contentStatus/>
</cp:coreProperties>
</file>