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Sheet1" sheetId="1" r:id="rId1"/>
  </sheets>
  <definedNames>
    <definedName name="_xlnm.Print_Area" localSheetId="0">'Sheet1'!$B$2:$G$14</definedName>
  </definedNames>
  <calcPr fullCalcOnLoad="1"/>
</workbook>
</file>

<file path=xl/sharedStrings.xml><?xml version="1.0" encoding="utf-8"?>
<sst xmlns="http://schemas.openxmlformats.org/spreadsheetml/2006/main" count="31" uniqueCount="21">
  <si>
    <t>変換前</t>
  </si>
  <si>
    <t>変換後</t>
  </si>
  <si>
    <t>t</t>
  </si>
  <si>
    <t>黄色のカーソルを変更する。</t>
  </si>
  <si>
    <t>数値</t>
  </si>
  <si>
    <t>単位</t>
  </si>
  <si>
    <t>質量単位換算表</t>
  </si>
  <si>
    <t>匁</t>
  </si>
  <si>
    <t>匁（もんめ）</t>
  </si>
  <si>
    <t>斤（きん）</t>
  </si>
  <si>
    <t>貫（かん）</t>
  </si>
  <si>
    <t>g</t>
  </si>
  <si>
    <t>kg</t>
  </si>
  <si>
    <t>斤</t>
  </si>
  <si>
    <t>貫</t>
  </si>
  <si>
    <t>オンス</t>
  </si>
  <si>
    <t>ポンド</t>
  </si>
  <si>
    <t>ｇ</t>
  </si>
  <si>
    <t>ｋｇ</t>
  </si>
  <si>
    <t>ｔ</t>
  </si>
  <si>
    <t>オンス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</si>
</sst>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9">
    <font>
      <sz val="14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3" fontId="0" fillId="0" borderId="0" xfId="16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81" fontId="3" fillId="0" borderId="2" xfId="16" applyNumberFormat="1" applyFont="1" applyBorder="1" applyAlignment="1" applyProtection="1">
      <alignment horizontal="righ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textRotation="255"/>
      <protection locked="0"/>
    </xf>
    <xf numFmtId="0" fontId="3" fillId="0" borderId="1" xfId="0" applyFont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37.5" customHeight="1"/>
  <cols>
    <col min="2" max="2" width="2.69921875" style="0" customWidth="1"/>
    <col min="3" max="3" width="11.3984375" style="0" customWidth="1"/>
    <col min="4" max="4" width="13.59765625" style="0" customWidth="1"/>
    <col min="5" max="5" width="25" style="0" customWidth="1"/>
    <col min="6" max="6" width="10.69921875" style="0" customWidth="1"/>
    <col min="7" max="7" width="3.3984375" style="0" customWidth="1"/>
    <col min="8" max="8" width="9.5" style="0" customWidth="1"/>
    <col min="9" max="9" width="11.69921875" style="0" hidden="1" customWidth="1"/>
    <col min="10" max="10" width="3.5" style="10" hidden="1" customWidth="1"/>
    <col min="11" max="13" width="6.8984375" style="0" hidden="1" customWidth="1"/>
    <col min="14" max="14" width="13.09765625" style="0" hidden="1" customWidth="1"/>
    <col min="15" max="15" width="6.8984375" style="0" hidden="1" customWidth="1"/>
    <col min="16" max="16" width="8.296875" style="0" hidden="1" customWidth="1"/>
    <col min="17" max="17" width="11.5" style="0" hidden="1" customWidth="1"/>
    <col min="18" max="18" width="11.796875" style="0" hidden="1" customWidth="1"/>
    <col min="19" max="19" width="7.09765625" style="0" customWidth="1"/>
  </cols>
  <sheetData>
    <row r="1" ht="14.25" customHeight="1"/>
    <row r="2" ht="37.5" customHeight="1">
      <c r="C2" s="1" t="s">
        <v>6</v>
      </c>
    </row>
    <row r="3" spans="3:6" ht="19.5" customHeight="1">
      <c r="C3" s="24" t="s">
        <v>0</v>
      </c>
      <c r="D3" s="24"/>
      <c r="E3" s="19" t="s">
        <v>1</v>
      </c>
      <c r="F3" s="20"/>
    </row>
    <row r="4" spans="1:19" ht="19.5" customHeight="1">
      <c r="A4" s="23" t="s">
        <v>3</v>
      </c>
      <c r="C4" s="9" t="s">
        <v>4</v>
      </c>
      <c r="D4" s="9" t="s">
        <v>5</v>
      </c>
      <c r="E4" s="21"/>
      <c r="F4" s="22"/>
      <c r="G4" s="7"/>
      <c r="H4" s="7"/>
      <c r="J4" s="14"/>
      <c r="K4" s="14" t="s">
        <v>11</v>
      </c>
      <c r="L4" s="14" t="s">
        <v>12</v>
      </c>
      <c r="M4" s="14" t="s">
        <v>2</v>
      </c>
      <c r="N4" s="14" t="s">
        <v>7</v>
      </c>
      <c r="O4" s="14" t="s">
        <v>13</v>
      </c>
      <c r="P4" s="14" t="s">
        <v>14</v>
      </c>
      <c r="Q4" s="14" t="s">
        <v>15</v>
      </c>
      <c r="R4" s="14" t="s">
        <v>16</v>
      </c>
      <c r="S4" s="10"/>
    </row>
    <row r="5" spans="1:18" ht="37.5" customHeight="1">
      <c r="A5" s="23"/>
      <c r="C5" s="28">
        <v>1</v>
      </c>
      <c r="D5" s="25" t="s">
        <v>20</v>
      </c>
      <c r="E5" s="17">
        <f>C5/I5</f>
        <v>28.34949254408346</v>
      </c>
      <c r="F5" s="18" t="s">
        <v>17</v>
      </c>
      <c r="G5" s="8"/>
      <c r="H5" s="8"/>
      <c r="I5">
        <f>VLOOKUP($D$5,J5:R12,2,FALSE)</f>
        <v>0.035274</v>
      </c>
      <c r="J5" s="16" t="s">
        <v>17</v>
      </c>
      <c r="K5" s="15">
        <v>1</v>
      </c>
      <c r="L5" s="15">
        <v>1000</v>
      </c>
      <c r="M5" s="15">
        <v>1000000</v>
      </c>
      <c r="N5" s="15">
        <v>3.75</v>
      </c>
      <c r="O5" s="15">
        <v>600</v>
      </c>
      <c r="P5" s="15">
        <v>3750</v>
      </c>
      <c r="Q5" s="15">
        <v>28.3495</v>
      </c>
      <c r="R5" s="15">
        <v>453.592</v>
      </c>
    </row>
    <row r="6" spans="1:18" ht="37.5" customHeight="1">
      <c r="A6" s="23"/>
      <c r="C6" s="29"/>
      <c r="D6" s="26"/>
      <c r="E6" s="17">
        <f>C5/I6</f>
        <v>0.02836316192529143</v>
      </c>
      <c r="F6" s="18" t="s">
        <v>18</v>
      </c>
      <c r="G6" s="8"/>
      <c r="H6" s="8"/>
      <c r="I6">
        <f>VLOOKUP($D$5,$J$5:$R$12,3,FALSE)</f>
        <v>35.257</v>
      </c>
      <c r="J6" s="16" t="s">
        <v>12</v>
      </c>
      <c r="K6" s="15">
        <v>0.001</v>
      </c>
      <c r="L6" s="15">
        <v>1</v>
      </c>
      <c r="M6" s="15">
        <v>1000</v>
      </c>
      <c r="N6" s="15">
        <v>0.00375</v>
      </c>
      <c r="O6" s="15">
        <v>0.6</v>
      </c>
      <c r="P6" s="15">
        <v>3.75</v>
      </c>
      <c r="Q6" s="15">
        <v>0.028349</v>
      </c>
      <c r="R6" s="15">
        <v>0.45359</v>
      </c>
    </row>
    <row r="7" spans="1:18" ht="37.5" customHeight="1">
      <c r="A7" s="23"/>
      <c r="C7" s="29"/>
      <c r="D7" s="26"/>
      <c r="E7" s="17">
        <f>C5/I7</f>
        <v>2.8363161925291432E-05</v>
      </c>
      <c r="F7" s="18" t="s">
        <v>19</v>
      </c>
      <c r="G7" s="8"/>
      <c r="H7" s="8"/>
      <c r="I7">
        <f>VLOOKUP($D$5,$J$5:$R$12,4,FALSE)</f>
        <v>35257</v>
      </c>
      <c r="J7" s="16" t="s">
        <v>2</v>
      </c>
      <c r="K7" s="15">
        <f>K6/1000</f>
        <v>1E-06</v>
      </c>
      <c r="L7" s="15">
        <v>0.001</v>
      </c>
      <c r="M7" s="15">
        <v>1</v>
      </c>
      <c r="N7" s="15">
        <f>N6/1000</f>
        <v>3.7499999999999997E-06</v>
      </c>
      <c r="O7" s="15">
        <f>O6/1000</f>
        <v>0.0006</v>
      </c>
      <c r="P7" s="15">
        <f>P6/1000</f>
        <v>0.00375</v>
      </c>
      <c r="Q7" s="15">
        <f>Q6/1000</f>
        <v>2.8349E-05</v>
      </c>
      <c r="R7" s="15">
        <f>R6/1000</f>
        <v>0.00045358999999999997</v>
      </c>
    </row>
    <row r="8" spans="1:18" ht="37.5" customHeight="1">
      <c r="A8" s="23"/>
      <c r="C8" s="29"/>
      <c r="D8" s="26"/>
      <c r="E8" s="17">
        <f>C5/I8</f>
        <v>7.559721802237677</v>
      </c>
      <c r="F8" s="18" t="s">
        <v>8</v>
      </c>
      <c r="G8" s="8"/>
      <c r="H8" s="8"/>
      <c r="I8">
        <f>VLOOKUP($D$5,$J$5:$R$12,5,FALSE)</f>
        <v>0.13228</v>
      </c>
      <c r="J8" s="16" t="s">
        <v>7</v>
      </c>
      <c r="K8" s="15">
        <v>0.2667</v>
      </c>
      <c r="L8" s="15">
        <v>266.667</v>
      </c>
      <c r="M8" s="15">
        <f>L8*1000</f>
        <v>266667</v>
      </c>
      <c r="N8" s="15">
        <v>1</v>
      </c>
      <c r="O8" s="15">
        <v>160</v>
      </c>
      <c r="P8" s="15">
        <v>1000</v>
      </c>
      <c r="Q8" s="15">
        <v>7.56</v>
      </c>
      <c r="R8" s="15">
        <v>120.958</v>
      </c>
    </row>
    <row r="9" spans="1:18" ht="37.5" customHeight="1">
      <c r="A9" s="23"/>
      <c r="C9" s="29"/>
      <c r="D9" s="26"/>
      <c r="E9" s="17">
        <f>C5/I9</f>
        <v>0.04725004725004725</v>
      </c>
      <c r="F9" s="18" t="s">
        <v>9</v>
      </c>
      <c r="G9" s="8"/>
      <c r="H9" s="8"/>
      <c r="I9">
        <f>VLOOKUP($D$5,$J$5:$R$12,6,FALSE)</f>
        <v>21.164</v>
      </c>
      <c r="J9" s="16" t="s">
        <v>13</v>
      </c>
      <c r="K9" s="15">
        <v>0.001667</v>
      </c>
      <c r="L9" s="15">
        <v>1.667</v>
      </c>
      <c r="M9" s="15">
        <v>1666.7</v>
      </c>
      <c r="N9" s="15">
        <v>0.00625</v>
      </c>
      <c r="O9" s="15">
        <v>1</v>
      </c>
      <c r="P9" s="15">
        <v>6.25</v>
      </c>
      <c r="Q9" s="15">
        <v>0.0472</v>
      </c>
      <c r="R9" s="15">
        <v>0.75599</v>
      </c>
    </row>
    <row r="10" spans="1:18" ht="37.5" customHeight="1">
      <c r="A10" s="23"/>
      <c r="C10" s="29"/>
      <c r="D10" s="26"/>
      <c r="E10" s="17">
        <f>C5/I10</f>
        <v>0.0075597218022376775</v>
      </c>
      <c r="F10" s="18" t="s">
        <v>10</v>
      </c>
      <c r="G10" s="8"/>
      <c r="H10" s="8"/>
      <c r="I10">
        <f>VLOOKUP($D$5,$J$5:$R$12,7,FALSE)</f>
        <v>132.28</v>
      </c>
      <c r="J10" s="16" t="s">
        <v>14</v>
      </c>
      <c r="K10" s="15">
        <v>0.0002667</v>
      </c>
      <c r="L10" s="15">
        <v>0.2667</v>
      </c>
      <c r="M10" s="15">
        <v>2666.67</v>
      </c>
      <c r="N10" s="15">
        <v>0.001</v>
      </c>
      <c r="O10" s="15">
        <v>0.16</v>
      </c>
      <c r="P10" s="15">
        <v>1</v>
      </c>
      <c r="Q10" s="15">
        <v>0.00756</v>
      </c>
      <c r="R10" s="15">
        <v>0.12096</v>
      </c>
    </row>
    <row r="11" spans="1:18" ht="37.5" customHeight="1">
      <c r="A11" s="23"/>
      <c r="C11" s="29"/>
      <c r="D11" s="26"/>
      <c r="E11" s="17">
        <f>C5/I11</f>
        <v>1</v>
      </c>
      <c r="F11" s="18" t="s">
        <v>15</v>
      </c>
      <c r="G11" s="8"/>
      <c r="H11" s="8"/>
      <c r="I11">
        <f>VLOOKUP($D$5,$J$5:$R$12,8,FALSE)</f>
        <v>1</v>
      </c>
      <c r="J11" s="16" t="s">
        <v>15</v>
      </c>
      <c r="K11" s="15">
        <v>0.035274</v>
      </c>
      <c r="L11" s="15">
        <v>35.257</v>
      </c>
      <c r="M11" s="15">
        <f>L11*1000</f>
        <v>35257</v>
      </c>
      <c r="N11" s="15">
        <v>0.13228</v>
      </c>
      <c r="O11" s="15">
        <v>21.164</v>
      </c>
      <c r="P11" s="15">
        <v>132.28</v>
      </c>
      <c r="Q11" s="15">
        <v>1</v>
      </c>
      <c r="R11" s="15">
        <v>16</v>
      </c>
    </row>
    <row r="12" spans="1:18" ht="37.5" customHeight="1">
      <c r="A12" s="23"/>
      <c r="C12" s="30"/>
      <c r="D12" s="27"/>
      <c r="E12" s="17">
        <f>C5/I12</f>
        <v>0.0625</v>
      </c>
      <c r="F12" s="18" t="s">
        <v>16</v>
      </c>
      <c r="G12" s="8"/>
      <c r="H12" s="8"/>
      <c r="I12">
        <f>VLOOKUP($D$5,$J$5:$R$12,9,FALSE)</f>
        <v>16</v>
      </c>
      <c r="J12" s="16" t="s">
        <v>16</v>
      </c>
      <c r="K12" s="15">
        <v>0.0022046</v>
      </c>
      <c r="L12" s="15">
        <v>2.20462</v>
      </c>
      <c r="M12" s="15">
        <v>2204.62</v>
      </c>
      <c r="N12" s="15">
        <v>0.00827</v>
      </c>
      <c r="O12" s="15">
        <v>1.32277</v>
      </c>
      <c r="P12" s="15">
        <v>8.2673</v>
      </c>
      <c r="Q12" s="15">
        <v>0.0625</v>
      </c>
      <c r="R12" s="15">
        <v>1</v>
      </c>
    </row>
    <row r="13" spans="1:18" ht="30" customHeight="1">
      <c r="A13" s="23"/>
      <c r="E13">
        <f ca="1">IF(CELL("type",D6)="b","",INDEX($N$7:$N$19,MATCH(D6,$M$7:$M$19,)))</f>
      </c>
      <c r="I13" s="2"/>
      <c r="J13" s="12"/>
      <c r="K13" s="3"/>
      <c r="L13" s="4"/>
      <c r="M13" s="5"/>
      <c r="N13" s="2"/>
      <c r="O13" s="2"/>
      <c r="P13" s="2"/>
      <c r="Q13" s="2"/>
      <c r="R13" s="2"/>
    </row>
    <row r="14" spans="10:13" ht="9.75" customHeight="1">
      <c r="J14" s="13"/>
      <c r="K14" s="6"/>
      <c r="L14" s="6"/>
      <c r="M14" s="6"/>
    </row>
    <row r="16" ht="37.5" customHeight="1">
      <c r="C16" s="11"/>
    </row>
    <row r="17" ht="37.5" customHeight="1">
      <c r="C17" s="11"/>
    </row>
    <row r="18" ht="37.5" customHeight="1">
      <c r="C18" s="11"/>
    </row>
    <row r="19" ht="37.5" customHeight="1">
      <c r="C19" s="11"/>
    </row>
    <row r="20" ht="37.5" customHeight="1">
      <c r="C20" s="11"/>
    </row>
    <row r="21" ht="37.5" customHeight="1">
      <c r="C21" s="11"/>
    </row>
    <row r="22" ht="37.5" customHeight="1">
      <c r="C22" s="11"/>
    </row>
    <row r="23" ht="37.5" customHeight="1">
      <c r="C23" s="11"/>
    </row>
  </sheetData>
  <sheetProtection/>
  <mergeCells count="5">
    <mergeCell ref="E3:F4"/>
    <mergeCell ref="A4:A13"/>
    <mergeCell ref="C3:D3"/>
    <mergeCell ref="D5:D12"/>
    <mergeCell ref="C5:C12"/>
  </mergeCells>
  <dataValidations count="1">
    <dataValidation type="list" allowBlank="1" showInputMessage="1" showErrorMessage="1" sqref="D5:D12">
      <formula1>$J$5:$J$12</formula1>
    </dataValidation>
  </dataValidation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2004-06-07T07:49:29Z</cp:lastPrinted>
  <dcterms:created xsi:type="dcterms:W3CDTF">2004-06-07T07:49:14Z</dcterms:created>
  <dcterms:modified xsi:type="dcterms:W3CDTF">2004-08-11T02:58:21Z</dcterms:modified>
  <cp:category/>
  <cp:version/>
  <cp:contentType/>
  <cp:contentStatus/>
</cp:coreProperties>
</file>