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100" activeTab="0"/>
  </bookViews>
  <sheets>
    <sheet name="昇降設備（建枠）" sheetId="1" r:id="rId1"/>
    <sheet name="基準風速決定表" sheetId="2" r:id="rId2"/>
    <sheet name="設計風速決定" sheetId="3" r:id="rId3"/>
  </sheets>
  <externalReferences>
    <externalReference r:id="rId6"/>
  </externalReferences>
  <definedNames>
    <definedName name="Ｐ．８_２" localSheetId="1">'[1]施工管理計画'!#REF!</definedName>
    <definedName name="Ｐ．８_２">#REF!</definedName>
    <definedName name="_xlnm.Print_Area" localSheetId="1">'基準風速決定表'!$A$1:$J$70</definedName>
    <definedName name="_xlnm.Print_Area" localSheetId="0">'昇降設備（建枠）'!$A$2:$BF$238</definedName>
    <definedName name="_xlnm.Print_Area" localSheetId="2">'設計風速決定'!$A$1:$AA$51</definedName>
  </definedNames>
  <calcPr fullCalcOnLoad="1"/>
</workbook>
</file>

<file path=xl/comments1.xml><?xml version="1.0" encoding="utf-8"?>
<comments xmlns="http://schemas.openxmlformats.org/spreadsheetml/2006/main">
  <authors>
    <author>tosimi</author>
  </authors>
  <commentList>
    <comment ref="BH63" authorId="0">
      <text>
        <r>
          <rPr>
            <b/>
            <sz val="9"/>
            <color indexed="8"/>
            <rFont val="ＭＳ Ｐゴシック"/>
            <family val="3"/>
          </rPr>
          <t>tosimi:</t>
        </r>
        <r>
          <rPr>
            <sz val="9"/>
            <color indexed="8"/>
            <rFont val="ＭＳ Ｐゴシック"/>
            <family val="3"/>
          </rPr>
          <t xml:space="preserve">
日建リース工業㈱P45
</t>
        </r>
      </text>
    </comment>
    <comment ref="BH72" authorId="0">
      <text>
        <r>
          <rPr>
            <b/>
            <sz val="9"/>
            <color indexed="8"/>
            <rFont val="ＭＳ Ｐゴシック"/>
            <family val="3"/>
          </rPr>
          <t>tosimi:</t>
        </r>
        <r>
          <rPr>
            <sz val="9"/>
            <color indexed="8"/>
            <rFont val="ＭＳ Ｐゴシック"/>
            <family val="3"/>
          </rPr>
          <t xml:space="preserve">
日建リース工業㈱P46
</t>
        </r>
      </text>
    </comment>
    <comment ref="BH81" authorId="0">
      <text>
        <r>
          <rPr>
            <b/>
            <sz val="9"/>
            <color indexed="8"/>
            <rFont val="ＭＳ Ｐゴシック"/>
            <family val="3"/>
          </rPr>
          <t>tosimi:</t>
        </r>
        <r>
          <rPr>
            <sz val="9"/>
            <color indexed="8"/>
            <rFont val="ＭＳ Ｐゴシック"/>
            <family val="3"/>
          </rPr>
          <t xml:space="preserve">
日建リース工業㈱P47
</t>
        </r>
      </text>
    </comment>
    <comment ref="BH90" authorId="0">
      <text>
        <r>
          <rPr>
            <b/>
            <sz val="9"/>
            <color indexed="8"/>
            <rFont val="ＭＳ Ｐゴシック"/>
            <family val="3"/>
          </rPr>
          <t>tosimi:</t>
        </r>
        <r>
          <rPr>
            <sz val="9"/>
            <color indexed="8"/>
            <rFont val="ＭＳ Ｐゴシック"/>
            <family val="3"/>
          </rPr>
          <t xml:space="preserve">
日建リース工業㈱P45
</t>
        </r>
      </text>
    </comment>
    <comment ref="BH99" authorId="0">
      <text>
        <r>
          <rPr>
            <b/>
            <sz val="9"/>
            <color indexed="8"/>
            <rFont val="ＭＳ Ｐゴシック"/>
            <family val="3"/>
          </rPr>
          <t>tosimi:</t>
        </r>
        <r>
          <rPr>
            <sz val="9"/>
            <color indexed="8"/>
            <rFont val="ＭＳ Ｐゴシック"/>
            <family val="3"/>
          </rPr>
          <t xml:space="preserve">
日建リース工業㈱P46
</t>
        </r>
      </text>
    </comment>
    <comment ref="CA136" authorId="0">
      <text>
        <r>
          <rPr>
            <b/>
            <sz val="9"/>
            <color indexed="8"/>
            <rFont val="ＭＳ Ｐゴシック"/>
            <family val="3"/>
          </rPr>
          <t>tosimi:</t>
        </r>
        <r>
          <rPr>
            <sz val="9"/>
            <color indexed="8"/>
            <rFont val="ＭＳ Ｐゴシック"/>
            <family val="3"/>
          </rPr>
          <t xml:space="preserve">
段数、枠数等が不足するときに、好きにいれてね♪</t>
        </r>
      </text>
    </comment>
    <comment ref="CO63" authorId="0">
      <text>
        <r>
          <rPr>
            <b/>
            <sz val="9"/>
            <color indexed="8"/>
            <rFont val="ＭＳ Ｐゴシック"/>
            <family val="3"/>
          </rPr>
          <t>濱野:</t>
        </r>
        <r>
          <rPr>
            <sz val="9"/>
            <color indexed="8"/>
            <rFont val="ＭＳ Ｐゴシック"/>
            <family val="3"/>
          </rPr>
          <t xml:space="preserve">
日建リース工業㈱P48
</t>
        </r>
      </text>
    </comment>
  </commentList>
</comments>
</file>

<file path=xl/sharedStrings.xml><?xml version="1.0" encoding="utf-8"?>
<sst xmlns="http://schemas.openxmlformats.org/spreadsheetml/2006/main" count="821" uniqueCount="500">
  <si>
    <t>昇降設備の計算</t>
  </si>
  <si>
    <t>・</t>
  </si>
  <si>
    <t>昇降階段に使用する風荷重による水平力は、壁繋ぎで抵抗する。</t>
  </si>
  <si>
    <t>活荷重反力比</t>
  </si>
  <si>
    <t>昇降階段一層の概念図</t>
  </si>
  <si>
    <t>（1）</t>
  </si>
  <si>
    <t>許容支持力</t>
  </si>
  <si>
    <t>「足場支保工設計指針」仮設工業会に準拠し、以下のように設定する。（注1）</t>
  </si>
  <si>
    <t>高さ</t>
  </si>
  <si>
    <t>ｍ</t>
  </si>
  <si>
    <t>以下の建枠</t>
  </si>
  <si>
    <t>を超え</t>
  </si>
  <si>
    <t>（注1）</t>
  </si>
  <si>
    <t>建枠の許容支持力</t>
  </si>
  <si>
    <t>「足場支保工設計指針」架設工業会　H13.P20</t>
  </si>
  <si>
    <t>建枠の許容支持力は、建枠の種類及び高さ、またジャッキ型ベース金具の繰出し長さにより値が異なる。</t>
  </si>
  <si>
    <t>表　-1</t>
  </si>
  <si>
    <t>ジャッキ型ベース金具の繰出し長さ別建枠の許容支持力</t>
  </si>
  <si>
    <t>（KN)</t>
  </si>
  <si>
    <t>ジャッキ型ベース　　　　　　　　　金具の繰出し長さ</t>
  </si>
  <si>
    <t>標準枠（枠幅 900㎜以上）</t>
  </si>
  <si>
    <t>簡易枠　　　　　　　　　（枠幅 900㎜ 未満）</t>
  </si>
  <si>
    <t>200以下</t>
  </si>
  <si>
    <t>200を超え250以下</t>
  </si>
  <si>
    <t>250を超え300以下</t>
  </si>
  <si>
    <t>300を超え350以下</t>
  </si>
  <si>
    <t>（2）</t>
  </si>
  <si>
    <t>部材質量</t>
  </si>
  <si>
    <t>枠組足場用部材の質量（参考）</t>
  </si>
  <si>
    <t>部　　材</t>
  </si>
  <si>
    <t>寸　　法</t>
  </si>
  <si>
    <t>重量（N)</t>
  </si>
  <si>
    <t>備考</t>
  </si>
  <si>
    <t>建枠</t>
  </si>
  <si>
    <t>×</t>
  </si>
  <si>
    <t>脚柱ジョイント</t>
  </si>
  <si>
    <t>鳥居型建枠</t>
  </si>
  <si>
    <t>アームロック</t>
  </si>
  <si>
    <t>交さ筋かい</t>
  </si>
  <si>
    <t>（</t>
  </si>
  <si>
    <t>幅系</t>
  </si>
  <si>
    <t>）</t>
  </si>
  <si>
    <t>床付き布わく</t>
  </si>
  <si>
    <t>品　名</t>
  </si>
  <si>
    <t>幅</t>
  </si>
  <si>
    <t>許容荷重（㎏）</t>
  </si>
  <si>
    <t>製品重量（㎏）</t>
  </si>
  <si>
    <t>布枠（大）</t>
  </si>
  <si>
    <t>布枠（小）</t>
  </si>
  <si>
    <t>A4064</t>
  </si>
  <si>
    <t>階段枠</t>
  </si>
  <si>
    <t>A4055B</t>
  </si>
  <si>
    <t>ジャッキベース金具</t>
  </si>
  <si>
    <t>A405</t>
  </si>
  <si>
    <t>A405L</t>
  </si>
  <si>
    <t>梯子型建枠</t>
  </si>
  <si>
    <t>死荷重</t>
  </si>
  <si>
    <t>A404L</t>
  </si>
  <si>
    <t>ビティー枠</t>
  </si>
  <si>
    <t>（1層当たりの死荷重）</t>
  </si>
  <si>
    <t>A403L</t>
  </si>
  <si>
    <t>NB6112</t>
  </si>
  <si>
    <t>N/台</t>
  </si>
  <si>
    <t>＝</t>
  </si>
  <si>
    <t>N</t>
  </si>
  <si>
    <t>NB6109</t>
  </si>
  <si>
    <t>連結ピン</t>
  </si>
  <si>
    <t>支保工ブラケット枠</t>
  </si>
  <si>
    <t>交さ筋違い</t>
  </si>
  <si>
    <t>床付布枠</t>
  </si>
  <si>
    <t>計</t>
  </si>
  <si>
    <t>NB6104</t>
  </si>
  <si>
    <t>NB9109</t>
  </si>
  <si>
    <t>A417</t>
  </si>
  <si>
    <t>最上段部</t>
  </si>
  <si>
    <t>つか柱</t>
  </si>
  <si>
    <t>手すり</t>
  </si>
  <si>
    <t>N/ｍ</t>
  </si>
  <si>
    <t>N3019</t>
  </si>
  <si>
    <t>クランプ</t>
  </si>
  <si>
    <t>A3055A</t>
  </si>
  <si>
    <t>N305</t>
  </si>
  <si>
    <t>（3）</t>
  </si>
  <si>
    <t>活荷重</t>
  </si>
  <si>
    <t>作業員</t>
  </si>
  <si>
    <t>（1人当たり）</t>
  </si>
  <si>
    <t>運搬物</t>
  </si>
  <si>
    <t>衝撃荷重</t>
  </si>
  <si>
    <t>NB4504</t>
  </si>
  <si>
    <t>NB4512</t>
  </si>
  <si>
    <t>枠組足場は</t>
  </si>
  <si>
    <t>NB4509</t>
  </si>
  <si>
    <t>次のとおりとなる。</t>
  </si>
  <si>
    <t>下表参照</t>
  </si>
  <si>
    <t>P</t>
  </si>
  <si>
    <t>+</t>
  </si>
  <si>
    <t>許容荷重</t>
  </si>
  <si>
    <t>P1</t>
  </si>
  <si>
    <t>中央支点のみ使用の場合</t>
  </si>
  <si>
    <t>中央支点のみ未使用の場合</t>
  </si>
  <si>
    <t>各部位</t>
  </si>
  <si>
    <t>中央支点</t>
  </si>
  <si>
    <t>一脚当り（荷重）</t>
  </si>
  <si>
    <t>一枠当り（荷重）</t>
  </si>
  <si>
    <t>使用枠</t>
  </si>
  <si>
    <t>N4512</t>
  </si>
  <si>
    <t>㎏</t>
  </si>
  <si>
    <t>-</t>
  </si>
  <si>
    <t>壁つなぎ</t>
  </si>
  <si>
    <t>N4509</t>
  </si>
  <si>
    <t>ビティーの種類</t>
  </si>
  <si>
    <t>品名</t>
  </si>
  <si>
    <t>ビティーの高さ</t>
  </si>
  <si>
    <t>正面</t>
  </si>
  <si>
    <t>Af</t>
  </si>
  <si>
    <r>
      <t>ｍ</t>
    </r>
    <r>
      <rPr>
        <vertAlign val="superscript"/>
        <sz val="11"/>
        <rFont val="ＭＳ Ｐゴシック"/>
        <family val="3"/>
      </rPr>
      <t>2</t>
    </r>
  </si>
  <si>
    <t>枠</t>
  </si>
  <si>
    <t>段</t>
  </si>
  <si>
    <t>側面</t>
  </si>
  <si>
    <t>As</t>
  </si>
  <si>
    <t>設計風速</t>
  </si>
  <si>
    <t>：</t>
  </si>
  <si>
    <r>
      <t>V</t>
    </r>
    <r>
      <rPr>
        <vertAlign val="subscript"/>
        <sz val="11"/>
        <rFont val="ＭＳ Ｐゴシック"/>
        <family val="3"/>
      </rPr>
      <t>z</t>
    </r>
  </si>
  <si>
    <r>
      <t>V</t>
    </r>
    <r>
      <rPr>
        <vertAlign val="subscript"/>
        <sz val="11"/>
        <rFont val="ＭＳ Ｐゴシック"/>
        <family val="3"/>
      </rPr>
      <t>o</t>
    </r>
  </si>
  <si>
    <r>
      <t>K</t>
    </r>
    <r>
      <rPr>
        <vertAlign val="subscript"/>
        <sz val="11"/>
        <rFont val="ＭＳ Ｐゴシック"/>
        <family val="3"/>
      </rPr>
      <t>e</t>
    </r>
  </si>
  <si>
    <t>S</t>
  </si>
  <si>
    <r>
      <t>E</t>
    </r>
    <r>
      <rPr>
        <vertAlign val="subscript"/>
        <sz val="11"/>
        <rFont val="ＭＳ Ｐゴシック"/>
        <family val="3"/>
      </rPr>
      <t>B</t>
    </r>
  </si>
  <si>
    <t>m/s</t>
  </si>
  <si>
    <t>①</t>
  </si>
  <si>
    <t>安全ネットの一般的仕立寸法</t>
  </si>
  <si>
    <t>正方形</t>
  </si>
  <si>
    <t>長方形</t>
  </si>
  <si>
    <t>辺長（ｍ）</t>
  </si>
  <si>
    <t>質量（㎏）</t>
  </si>
  <si>
    <t>短辺（ｍ）</t>
  </si>
  <si>
    <t>長辺（ｍ）</t>
  </si>
  <si>
    <t>注：質量は100mm編目を示す。</t>
  </si>
  <si>
    <t>②</t>
  </si>
  <si>
    <t>網糸の強度</t>
  </si>
  <si>
    <t>編目の大きさ（cm）</t>
  </si>
  <si>
    <t>無結節編地</t>
  </si>
  <si>
    <t>ラッセル編地</t>
  </si>
  <si>
    <t>かえるまた編地</t>
  </si>
  <si>
    <t>全個数の平均値</t>
  </si>
  <si>
    <t>全個数の内最小値</t>
  </si>
  <si>
    <t>風力係数</t>
  </si>
  <si>
    <t>C</t>
  </si>
  <si>
    <t>/</t>
  </si>
  <si>
    <t>B</t>
  </si>
  <si>
    <t>風荷重</t>
  </si>
  <si>
    <t>Pf</t>
  </si>
  <si>
    <t>Ps</t>
  </si>
  <si>
    <t>（4）</t>
  </si>
  <si>
    <t>正面荷重に対する検討</t>
  </si>
  <si>
    <t>足場パイプの交点及び足場パイプと枠組足場との交点は、直交クランプを使用する。</t>
  </si>
  <si>
    <t>建枠と壁つなぎをこていしている直交クランプに作用する荷重</t>
  </si>
  <si>
    <t>1個のクランプに作用する荷重</t>
  </si>
  <si>
    <t>（注）</t>
  </si>
  <si>
    <t>Pa</t>
  </si>
  <si>
    <t>（5）</t>
  </si>
  <si>
    <t>側面荷重に対する検討</t>
  </si>
  <si>
    <t>Pｓ</t>
  </si>
  <si>
    <t>M</t>
  </si>
  <si>
    <t>Pｓ・ｌ</t>
  </si>
  <si>
    <t>N・ｍ</t>
  </si>
  <si>
    <t>T</t>
  </si>
  <si>
    <r>
      <t>S</t>
    </r>
    <r>
      <rPr>
        <vertAlign val="superscript"/>
        <sz val="11"/>
        <rFont val="ＭＳ Ｐゴシック"/>
        <family val="3"/>
      </rPr>
      <t>2</t>
    </r>
  </si>
  <si>
    <r>
      <t>N</t>
    </r>
    <r>
      <rPr>
        <vertAlign val="superscript"/>
        <sz val="11"/>
        <rFont val="ＭＳ Ｐゴシック"/>
        <family val="3"/>
      </rPr>
      <t>2</t>
    </r>
  </si>
  <si>
    <t>地方</t>
  </si>
  <si>
    <t>地　　　域</t>
  </si>
  <si>
    <t>　北海道</t>
  </si>
  <si>
    <t>東北</t>
  </si>
  <si>
    <t>福島県（白河市、須賀川市、岩瀬郡、西白河郡）</t>
  </si>
  <si>
    <t>秋田県（秋田市、本庄市、由利郡）</t>
  </si>
  <si>
    <t>　　関東</t>
  </si>
  <si>
    <t>北陸・中部</t>
  </si>
  <si>
    <t>近畿</t>
  </si>
  <si>
    <t>和歌山県（18m/s地域を除く全域）</t>
  </si>
  <si>
    <t>中国</t>
  </si>
  <si>
    <t>島根県全域</t>
  </si>
  <si>
    <t>四国</t>
  </si>
  <si>
    <t>高知県（室戸市）</t>
  </si>
  <si>
    <t>九州</t>
  </si>
  <si>
    <t>沖縄</t>
  </si>
  <si>
    <t>沖縄県全域</t>
  </si>
  <si>
    <t>その他</t>
  </si>
  <si>
    <t>上記外の地域</t>
  </si>
  <si>
    <t>.基準風速 Vo  決定表</t>
  </si>
  <si>
    <t>該当欄に○印を記入する</t>
  </si>
  <si>
    <t>決定基準風速(m/s)  =</t>
  </si>
  <si>
    <t>基準風速(m/s)</t>
  </si>
  <si>
    <t>該当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</si>
  <si>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</si>
  <si>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</si>
  <si>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</si>
  <si>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</si>
  <si>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</si>
  <si>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</si>
  <si>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</si>
  <si>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</si>
  <si>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</si>
  <si>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青森県全域、岩手県全域、宮城県全域、</t>
  </si>
  <si>
    <t>関東</t>
  </si>
  <si>
    <t>山形県（酒田市、鶴岡市、飽海郡、東田川郡、西田川郡）</t>
  </si>
  <si>
    <t>○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</si>
  <si>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</si>
  <si>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</si>
  <si>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</si>
  <si>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</si>
  <si>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群馬県（利根郡、勢多郡、山田郡、桐生市、前橋市、高崎市、伊勢崎市、佐波郡、新田郡</t>
  </si>
  <si>
    <t>　　太田市、邑楽郡、館林市、沼田市）</t>
  </si>
  <si>
    <t>埼玉県（秩父市、飯能市、秩父郡、入間郡、児玉郡を除く全域）</t>
  </si>
  <si>
    <t>千葉県（安房郡、館山市、鴨川市）、東京都（20m/s並びに18m/s地域を除く全域）</t>
  </si>
  <si>
    <t>神奈川県（18m/s地域を除く全域）</t>
  </si>
  <si>
    <t>千葉県（銚子市、安房郡、館山市、鴨川市を除く全域）</t>
  </si>
  <si>
    <t>東京都（23区内）</t>
  </si>
  <si>
    <t>神奈川県（川崎市、横浜市、横須賀市、逗子市、鎌倉市、三浦市、三浦郡）</t>
  </si>
  <si>
    <t>千葉県（銚子市）</t>
  </si>
  <si>
    <t>東京都（大島支庁、三宅支庁、八丈支庁、小笠原支庁）</t>
  </si>
  <si>
    <t>新潟県（18m/s地域を除く全域）</t>
  </si>
  <si>
    <t>○印の個数</t>
  </si>
  <si>
    <t>山梨県全域</t>
  </si>
  <si>
    <t>三重県（18m/s地域を除く全域）</t>
  </si>
  <si>
    <t>新潟県(岩船郡、村上市、北蒲原郡、新発田市、豊栄市、新潟市、新津市、五泉市、</t>
  </si>
  <si>
    <t>石川県（輪島市、珠洲市、珠洲郡鳳至郡、鹿島郡、七尾市、羽昨市、羽昨郡）</t>
  </si>
  <si>
    <t>静岡県（小笠郡、榛原郡の内、御前崎町、相良町、吉田町、榛原町）</t>
  </si>
  <si>
    <t>三重県（津市、久居市、松阪市、伊勢市、鳥羽市、志摩郡、一志郡、多気郡、度会郡）</t>
  </si>
  <si>
    <t>滋賀県全域</t>
  </si>
  <si>
    <t>　　小野市、加西市、多可郡、神崎郡、飾磨郡、揖保郡、竜野市、相生市、赤穂市、</t>
  </si>
  <si>
    <t>兵庫県（尼崎市、西宮市、芦屋市、神戸市、明石市、加古郡、加古川市、高砂市、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</si>
  <si>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</si>
  <si>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</si>
  <si>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</si>
  <si>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徳島県（鳴門市、板野郡）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</si>
  <si>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</si>
  <si>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</si>
  <si>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</si>
  <si>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</si>
  <si>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</si>
  <si>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</si>
  <si>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</si>
  <si>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長崎県（南松浦郡、福江市）</t>
  </si>
  <si>
    <t>鹿児島県(薩南諸島の大島郡、名瀬市以外）</t>
  </si>
  <si>
    <t>○</t>
  </si>
  <si>
    <t>×</t>
  </si>
  <si>
    <t>秋田県（20m/s地域を除く全域）</t>
  </si>
  <si>
    <t>富山県全域</t>
  </si>
  <si>
    <t>岐阜県（不破郡、養老郡）</t>
  </si>
  <si>
    <t>静岡県（18m/s地域を除く全域）</t>
  </si>
  <si>
    <t>愛知県（18m/s地域を除く全域）</t>
  </si>
  <si>
    <t>　　白根市、燕市、西蒲原郡、三島郡、両津市、佐渡郡）</t>
  </si>
  <si>
    <t>愛知県（渥美郡）</t>
  </si>
  <si>
    <t>大阪府全域</t>
  </si>
  <si>
    <t>兵庫県（伊丹市、宝塚市、川西市、川辺郡、三田市、美襄郡、加東郡、西脇市、三木市</t>
  </si>
  <si>
    <t>　　赤穂郡、津名郡、洲木市、三原郡）</t>
  </si>
  <si>
    <t>　　印南郡、姫路市）</t>
  </si>
  <si>
    <t>香川県全域</t>
  </si>
  <si>
    <t>愛媛県（南宇部郡、北宇部郡、宇和島市、東宇和郡、西宇和郡、八幡浜市、</t>
  </si>
  <si>
    <t>　　大島郡、名瀬市）</t>
  </si>
  <si>
    <t>なし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</si>
  <si>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</si>
  <si>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</si>
  <si>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</si>
  <si>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</si>
  <si>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</si>
  <si>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</si>
  <si>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</si>
  <si>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</si>
  <si>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</si>
  <si>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</si>
  <si>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</si>
  <si>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</si>
  <si>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</si>
  <si>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35m＜ h ≦40m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</si>
  <si>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</si>
  <si>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</si>
  <si>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</si>
  <si>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</si>
  <si>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</si>
  <si>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</si>
  <si>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</si>
  <si>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</si>
  <si>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</si>
  <si>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</si>
  <si>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</si>
  <si>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</si>
  <si>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</si>
  <si>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</si>
  <si>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</si>
  <si>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</si>
  <si>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</si>
  <si>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t>なしの都道府県</t>
  </si>
  <si>
    <r>
      <t>V</t>
    </r>
    <r>
      <rPr>
        <vertAlign val="subscript"/>
        <sz val="11"/>
        <rFont val="ＭＳ Ｐ明朝"/>
        <family val="1"/>
      </rPr>
      <t>0</t>
    </r>
  </si>
  <si>
    <t>=</t>
  </si>
  <si>
    <t>m/s</t>
  </si>
  <si>
    <t>（</t>
  </si>
  <si>
    <t>基準風速　施工地　</t>
  </si>
  <si>
    <t>Ke</t>
  </si>
  <si>
    <t>（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</si>
  <si>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</si>
  <si>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</si>
  <si>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</si>
  <si>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</si>
  <si>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</si>
  <si>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</si>
  <si>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</si>
  <si>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</si>
  <si>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</si>
  <si>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</si>
  <si>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</si>
  <si>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</si>
  <si>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あり</t>
  </si>
  <si>
    <t>を除き 14m/s とする。</t>
  </si>
  <si>
    <t>なし</t>
  </si>
  <si>
    <t>：台風時割り増し係数</t>
  </si>
  <si>
    <t>近接高層建築物による割り増し係数</t>
  </si>
  <si>
    <t>　　表4.4 に示す値とする。</t>
  </si>
  <si>
    <t>L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</si>
  <si>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</si>
  <si>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</si>
  <si>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</si>
  <si>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</si>
  <si>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S</t>
  </si>
  <si>
    <t>：瞬間風速分布係数</t>
  </si>
  <si>
    <t>D</t>
  </si>
  <si>
    <t>a1～a4</t>
  </si>
  <si>
    <t>r1～r4</t>
  </si>
  <si>
    <t>E1～E4</t>
  </si>
  <si>
    <t>L1～L4</t>
  </si>
  <si>
    <t>　　表4.5 に示す値とする。</t>
  </si>
  <si>
    <t>L=</t>
  </si>
  <si>
    <t>m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</si>
  <si>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</si>
  <si>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</si>
  <si>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</si>
  <si>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</si>
  <si>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</si>
  <si>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</si>
  <si>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</si>
  <si>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</si>
  <si>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t>　　（７）項（５２頁）により求める。</t>
  </si>
  <si>
    <t>W=</t>
  </si>
  <si>
    <t>m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</si>
  <si>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</si>
  <si>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</si>
  <si>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t>D=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</si>
  <si>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</si>
  <si>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</si>
  <si>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t>W</t>
  </si>
  <si>
    <t>Z≦H/2</t>
  </si>
  <si>
    <t>１</t>
  </si>
  <si>
    <t>２</t>
  </si>
  <si>
    <t>３</t>
  </si>
  <si>
    <t>４</t>
  </si>
  <si>
    <t>ﾗｯｾﾙﾈｯﾄ 15mm目</t>
  </si>
  <si>
    <t>シート・ネット材料</t>
  </si>
  <si>
    <t>充実率　φ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</si>
  <si>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</si>
  <si>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</si>
  <si>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>シート・板張り</t>
  </si>
  <si>
    <t>C</t>
  </si>
  <si>
    <t>防災メッシュ</t>
  </si>
  <si>
    <t>×</t>
  </si>
  <si>
    <t>養生ﾈｯﾄ   15mm目</t>
  </si>
  <si>
    <t>養生ﾈｯﾄ   25mm目</t>
  </si>
  <si>
    <t>注）単重は杉考足場機材マニュアルによる。</t>
  </si>
  <si>
    <t>φ＝1　なので</t>
  </si>
  <si>
    <t>A</t>
  </si>
  <si>
    <t>Ｒ：シート・ネット等の縦横比による形状補正係数</t>
  </si>
  <si>
    <t>φ≠1,  K≦0.73 なので</t>
  </si>
  <si>
    <t>B</t>
  </si>
  <si>
    <t>φ≠1,  K＞0.73 なので</t>
  </si>
  <si>
    <t>C</t>
  </si>
  <si>
    <t>×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</si>
  <si>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</si>
  <si>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</si>
  <si>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</si>
  <si>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+</t>
  </si>
  <si>
    <t>φ　=</t>
  </si>
  <si>
    <t>γ = 1 - φ =</t>
  </si>
  <si>
    <t xml:space="preserve">=  ( 0.11  + </t>
  </si>
  <si>
    <t>（正面）</t>
  </si>
  <si>
    <t>（側面）</t>
  </si>
  <si>
    <t xml:space="preserve">α =  2H / B = </t>
  </si>
  <si>
    <t>α =  2H / B =</t>
  </si>
  <si>
    <r>
      <t>R 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</t>
    </r>
  </si>
  <si>
    <t>：</t>
  </si>
  <si>
    <t>/</t>
  </si>
  <si>
    <t>=</t>
  </si>
  <si>
    <t>R =</t>
  </si>
  <si>
    <t>(</t>
  </si>
  <si>
    <t>の充実率）</t>
  </si>
  <si>
    <t>C0 ：基本風力係数</t>
  </si>
  <si>
    <t>C0 =</t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</si>
  <si>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＝2</t>
    </r>
  </si>
  <si>
    <r>
      <t>C</t>
    </r>
    <r>
      <rPr>
        <vertAlign val="subscript"/>
        <sz val="11"/>
        <rFont val="ＭＳ Ｐ明朝"/>
        <family val="1"/>
      </rPr>
      <t xml:space="preserve">0 </t>
    </r>
    <r>
      <rPr>
        <sz val="11"/>
        <rFont val="ＭＳ Ｐ明朝"/>
        <family val="1"/>
      </rPr>
      <t>= K /　SQRT( 1 + K/4 )</t>
    </r>
  </si>
  <si>
    <r>
      <t>C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</si>
  <si>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=  ( 0.11  +  0.09γ  +   0.945 C0 ・R ) F</t>
  </si>
  <si>
    <t>F：建築物に併設された足場の設置位置による補正係数</t>
  </si>
  <si>
    <t>補正係数　Ｆ</t>
  </si>
  <si>
    <t>吊り足場および独立した枠組み足場</t>
  </si>
  <si>
    <t>併設された枠組み足場の上部２層3.4m部分</t>
  </si>
  <si>
    <t>F = 1.0 + 0.31 φ</t>
  </si>
  <si>
    <t>F =</t>
  </si>
  <si>
    <t xml:space="preserve"> </t>
  </si>
  <si>
    <t>)×</t>
  </si>
  <si>
    <r>
      <t>P</t>
    </r>
    <r>
      <rPr>
        <vertAlign val="subscript"/>
        <sz val="11"/>
        <rFont val="ＭＳ Ｐ明朝"/>
        <family val="1"/>
      </rPr>
      <t>f</t>
    </r>
    <r>
      <rPr>
        <sz val="11"/>
        <rFont val="ＭＳ Ｐ明朝"/>
        <family val="1"/>
      </rPr>
      <t xml:space="preserve">  =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 ・ A</t>
    </r>
    <r>
      <rPr>
        <vertAlign val="subscript"/>
        <sz val="11"/>
        <rFont val="ＭＳ Ｐ明朝"/>
        <family val="1"/>
      </rPr>
      <t>f</t>
    </r>
    <r>
      <rPr>
        <sz val="11"/>
        <rFont val="ＭＳ Ｐ明朝"/>
        <family val="1"/>
      </rPr>
      <t xml:space="preserve">  =</t>
    </r>
  </si>
  <si>
    <t>10m＜ h ≦20m</t>
  </si>
  <si>
    <t>20m＜ h ≦35m</t>
  </si>
  <si>
    <t>40m＜ h ≦50m</t>
  </si>
  <si>
    <t>50m＜ h ≦55m</t>
  </si>
  <si>
    <t>55m＜ h ≦70m</t>
  </si>
  <si>
    <t>70m＜ h ≦100m</t>
  </si>
  <si>
    <r>
      <t>P</t>
    </r>
    <r>
      <rPr>
        <vertAlign val="subscript"/>
        <sz val="11"/>
        <rFont val="ＭＳ Ｐ明朝"/>
        <family val="1"/>
      </rPr>
      <t>s</t>
    </r>
    <r>
      <rPr>
        <sz val="11"/>
        <rFont val="ＭＳ Ｐ明朝"/>
        <family val="1"/>
      </rPr>
      <t xml:space="preserve">  =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 ・ A</t>
    </r>
    <r>
      <rPr>
        <vertAlign val="subscript"/>
        <sz val="11"/>
        <rFont val="ＭＳ Ｐ明朝"/>
        <family val="1"/>
      </rPr>
      <t>s</t>
    </r>
    <r>
      <rPr>
        <sz val="11"/>
        <rFont val="ＭＳ Ｐ明朝"/>
        <family val="1"/>
      </rPr>
      <t xml:space="preserve">  =</t>
    </r>
  </si>
  <si>
    <t>(</t>
  </si>
  <si>
    <t>(</t>
  </si>
  <si>
    <t>)</t>
  </si>
  <si>
    <t>(</t>
  </si>
  <si>
    <t>)</t>
  </si>
  <si>
    <t>(</t>
  </si>
  <si>
    <r>
      <t>（１）設計風速：Ｖ</t>
    </r>
    <r>
      <rPr>
        <vertAlign val="subscript"/>
        <sz val="11"/>
        <rFont val="ＭＳ Ｐ明朝"/>
        <family val="1"/>
      </rPr>
      <t>Ｚ</t>
    </r>
  </si>
  <si>
    <t>（２）風力係数：C</t>
  </si>
  <si>
    <t>（３）風荷重：Ｐ</t>
  </si>
  <si>
    <t xml:space="preserve">C </t>
  </si>
  <si>
    <t>ブレース</t>
  </si>
  <si>
    <t>A-14</t>
  </si>
  <si>
    <t>A-14</t>
  </si>
  <si>
    <t>斜長</t>
  </si>
  <si>
    <t>A-19</t>
  </si>
  <si>
    <t>A-08</t>
  </si>
  <si>
    <t>A-16S</t>
  </si>
  <si>
    <t>A-11</t>
  </si>
  <si>
    <t>A-18</t>
  </si>
  <si>
    <t>A-09</t>
  </si>
  <si>
    <t>A-16</t>
  </si>
  <si>
    <t>A-13</t>
  </si>
  <si>
    <t>A-012</t>
  </si>
  <si>
    <t>A-12</t>
  </si>
  <si>
    <t>A-05</t>
  </si>
  <si>
    <t>A-9</t>
  </si>
  <si>
    <t>A-07</t>
  </si>
  <si>
    <t>A-04</t>
  </si>
  <si>
    <t>A-06</t>
  </si>
  <si>
    <t>A-03</t>
  </si>
  <si>
    <t>名称</t>
  </si>
  <si>
    <t>ブレース</t>
  </si>
  <si>
    <t>＠</t>
  </si>
  <si>
    <t>=</t>
  </si>
  <si>
    <t>壁つなぎが負担する重圧面積</t>
  </si>
  <si>
    <t>一本の壁つなぎが負担する高さ</t>
  </si>
  <si>
    <t>1,800mm以下</t>
  </si>
  <si>
    <t>1,800mmを越え　　　　　　　　　　　　　　　　　　　　　　　　　2,000mm以下</t>
  </si>
  <si>
    <t>kN/面</t>
  </si>
  <si>
    <t>建　　枠</t>
  </si>
  <si>
    <t>重量は各社カタログ中、最小のものを掲載している。品名記載のものは、杉考</t>
  </si>
  <si>
    <t>重　　量</t>
  </si>
  <si>
    <t>Ｗ＝</t>
  </si>
  <si>
    <t>N</t>
  </si>
  <si>
    <t>許容耐力</t>
  </si>
  <si>
    <t>直交型</t>
  </si>
  <si>
    <t>N</t>
  </si>
  <si>
    <t>自在型</t>
  </si>
  <si>
    <t>クランプ（緊結金具）</t>
  </si>
  <si>
    <t>層とし、不均等荷重を50％考慮すると、最下段建枠に作用する荷重は</t>
  </si>
  <si>
    <t>死荷重反力比</t>
  </si>
  <si>
    <t>:</t>
  </si>
  <si>
    <t>建枠には</t>
  </si>
  <si>
    <t>％の不均等荷重を考慮する。</t>
  </si>
  <si>
    <t>設計風速決定を参照</t>
  </si>
  <si>
    <t>設計風速決定</t>
  </si>
  <si>
    <t>併設された枠組み足場の上部２層3.4m部分以下の部分で、正の風力に対して</t>
  </si>
  <si>
    <t>ビティーの枠数</t>
  </si>
  <si>
    <t>昇降階段の高さにかかわらず、作業員10人が昇降階段に添って分散載荷する（下左図）。この場合の建枠支持点の作業員荷重による反力比は3：5：2とする。</t>
  </si>
  <si>
    <t>寸法</t>
  </si>
  <si>
    <t>単重</t>
  </si>
  <si>
    <t>断面２次　　　ﾓｰﾒﾝﾄ</t>
  </si>
  <si>
    <t>断面係数</t>
  </si>
  <si>
    <t>ヤング　　　係数</t>
  </si>
  <si>
    <t>断面積</t>
  </si>
  <si>
    <t>径×厚さ（材質）</t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</si>
  <si>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</si>
  <si>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</si>
  <si>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</si>
  <si>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</si>
  <si>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</si>
  <si>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φ48.6×2.4(STK500)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</si>
  <si>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</si>
  <si>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</si>
  <si>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</si>
  <si>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</si>
  <si>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</si>
  <si>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</si>
  <si>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許容　　  　曲応力度</t>
  </si>
  <si>
    <t>回転　　    半径</t>
  </si>
  <si>
    <t>φ48.6×2.4(STK500)</t>
  </si>
  <si>
    <t>（手摺り足場パイプ　延べ</t>
  </si>
  <si>
    <t>福岡県福岡市</t>
  </si>
  <si>
    <t>0m＜ h ≦10m</t>
  </si>
  <si>
    <t>壁つなぎの風負担範囲</t>
  </si>
  <si>
    <t>赤い文字を変更する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</si>
</sst>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;[Red]\-#,##0.0"/>
    <numFmt numFmtId="182" formatCode="0.00_ "/>
    <numFmt numFmtId="183" formatCode="0.000_ "/>
    <numFmt numFmtId="184" formatCode="#,##0.000;[Red]\-#,##0.000"/>
    <numFmt numFmtId="185" formatCode="0;_怀"/>
    <numFmt numFmtId="186" formatCode="0.0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_);[Red]\(0.000\)"/>
    <numFmt numFmtId="207" formatCode="0.00_);[Red]\(0.00\)"/>
    <numFmt numFmtId="208" formatCode="0_);[Red]\(0\)"/>
    <numFmt numFmtId="209" formatCode="0_ "/>
    <numFmt numFmtId="210" formatCode="#,##0_ "/>
    <numFmt numFmtId="211" formatCode="#,##0_);[Red]\(#,##0\)"/>
    <numFmt numFmtId="212" formatCode="#,##0.0_);[Red]\(#,##0.0\)"/>
    <numFmt numFmtId="213" formatCode="#,##0.0_ "/>
    <numFmt numFmtId="214" formatCode="#,##0.000_);[Red]\(#,##0.000\)"/>
    <numFmt numFmtId="215" formatCode="0.0000000_);[Red]\(0.0000000\)"/>
    <numFmt numFmtId="216" formatCode="0.00000_);[Red]\(0.00000\)"/>
    <numFmt numFmtId="217" formatCode="0.0_);[Red]\(0.0\)"/>
    <numFmt numFmtId="218" formatCode="#,##0.00_);[Red]\(#,##0.00\)"/>
    <numFmt numFmtId="219" formatCode="#,##0.00_ "/>
    <numFmt numFmtId="220" formatCode="#,##0.0000_ "/>
    <numFmt numFmtId="221" formatCode="#,##0.0000_);[Red]\(#,##0.0000\)"/>
    <numFmt numFmtId="222" formatCode="0.00000_ "/>
    <numFmt numFmtId="223" formatCode="#,##0.000_ "/>
    <numFmt numFmtId="224" formatCode="#,##0.00_ ;[Red]\-#,##0.00\ "/>
    <numFmt numFmtId="225" formatCode="#,##0_ ;[Red]\-#,##0\ "/>
  </numFmts>
  <fonts count="36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6"/>
      <name val="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vertAlign val="subscript"/>
      <sz val="11"/>
      <name val="ＭＳ Ｐ明朝"/>
      <family val="1"/>
    </font>
    <font>
      <vertAlign val="subscript"/>
      <sz val="10"/>
      <name val="ＭＳ Ｐ明朝"/>
      <family val="1"/>
    </font>
    <font>
      <vertAlign val="superscript"/>
      <sz val="11"/>
      <name val="ＭＳ Ｐ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0"/>
      <color indexed="12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  <font>
      <sz val="18"/>
      <color indexed="10"/>
      <name val="ＭＳ Ｐ明朝"/>
      <family val="1"/>
    </font>
    <font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lightUp"/>
    </fill>
  </fills>
  <borders count="74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6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22" applyFont="1" applyAlignment="1">
      <alignment/>
      <protection/>
    </xf>
    <xf numFmtId="0" fontId="2" fillId="0" borderId="0" xfId="22" applyBorder="1">
      <alignment/>
      <protection/>
    </xf>
    <xf numFmtId="0" fontId="2" fillId="0" borderId="0" xfId="22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vertical="center"/>
      <protection/>
    </xf>
    <xf numFmtId="0" fontId="14" fillId="0" borderId="1" xfId="22" applyFont="1" applyBorder="1" applyAlignment="1">
      <alignment horizontal="left" vertical="center" indent="1"/>
      <protection/>
    </xf>
    <xf numFmtId="0" fontId="0" fillId="0" borderId="0" xfId="22" applyFont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4" xfId="22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7" xfId="22" applyFont="1" applyBorder="1" applyAlignment="1">
      <alignment vertical="center"/>
      <protection/>
    </xf>
    <xf numFmtId="0" fontId="0" fillId="0" borderId="0" xfId="22" applyFont="1" applyAlignment="1">
      <alignment horizontal="right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0" fillId="0" borderId="17" xfId="22" applyFont="1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15" fillId="0" borderId="19" xfId="22" applyFont="1" applyBorder="1" applyAlignment="1" applyProtection="1">
      <alignment horizontal="center" vertical="center"/>
      <protection locked="0"/>
    </xf>
    <xf numFmtId="0" fontId="0" fillId="2" borderId="14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17" xfId="22" applyFont="1" applyFill="1" applyBorder="1" applyAlignment="1">
      <alignment vertical="center"/>
      <protection/>
    </xf>
    <xf numFmtId="0" fontId="0" fillId="2" borderId="18" xfId="22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15" fillId="2" borderId="20" xfId="22" applyFont="1" applyFill="1" applyBorder="1" applyAlignment="1" applyProtection="1">
      <alignment horizontal="center" vertical="center"/>
      <protection locked="0"/>
    </xf>
    <xf numFmtId="0" fontId="18" fillId="0" borderId="0" xfId="21" applyFont="1" applyBorder="1" applyAlignment="1" applyProtection="1">
      <alignment vertical="center"/>
      <protection/>
    </xf>
    <xf numFmtId="0" fontId="18" fillId="0" borderId="0" xfId="21" applyFont="1" applyProtection="1">
      <alignment/>
      <protection/>
    </xf>
    <xf numFmtId="0" fontId="18" fillId="0" borderId="0" xfId="21" applyFont="1" applyProtection="1">
      <alignment/>
      <protection locked="0"/>
    </xf>
    <xf numFmtId="0" fontId="16" fillId="0" borderId="0" xfId="21" applyProtection="1">
      <alignment/>
      <protection locked="0"/>
    </xf>
    <xf numFmtId="0" fontId="16" fillId="0" borderId="0" xfId="21" applyProtection="1">
      <alignment/>
      <protection/>
    </xf>
    <xf numFmtId="0" fontId="20" fillId="0" borderId="0" xfId="21" applyFont="1" applyProtection="1">
      <alignment/>
      <protection/>
    </xf>
    <xf numFmtId="0" fontId="18" fillId="0" borderId="0" xfId="2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center" vertical="center"/>
      <protection/>
    </xf>
    <xf numFmtId="0" fontId="20" fillId="0" borderId="2" xfId="21" applyFont="1" applyBorder="1" applyAlignment="1" applyProtection="1">
      <alignment horizontal="centerContinuous" vertical="center"/>
      <protection/>
    </xf>
    <xf numFmtId="0" fontId="20" fillId="0" borderId="0" xfId="21" applyNumberFormat="1" applyFont="1" applyFill="1" applyBorder="1" applyAlignment="1" applyProtection="1">
      <alignment vertical="center"/>
      <protection/>
    </xf>
    <xf numFmtId="0" fontId="20" fillId="0" borderId="0" xfId="21" applyNumberFormat="1" applyFont="1" applyFill="1" applyBorder="1" applyAlignment="1">
      <alignment vertical="center"/>
      <protection/>
    </xf>
    <xf numFmtId="0" fontId="20" fillId="0" borderId="2" xfId="21" applyFont="1" applyBorder="1" applyAlignment="1" applyProtection="1">
      <alignment horizontal="center" vertical="center" wrapText="1"/>
      <protection/>
    </xf>
    <xf numFmtId="0" fontId="18" fillId="0" borderId="0" xfId="21" applyFont="1" applyAlignment="1" applyProtection="1">
      <alignment horizontal="left" vertical="center"/>
      <protection/>
    </xf>
    <xf numFmtId="49" fontId="20" fillId="0" borderId="21" xfId="21" applyNumberFormat="1" applyFont="1" applyBorder="1" applyAlignment="1" applyProtection="1">
      <alignment horizontal="center" vertical="center"/>
      <protection/>
    </xf>
    <xf numFmtId="182" fontId="20" fillId="0" borderId="21" xfId="21" applyNumberFormat="1" applyFont="1" applyBorder="1" applyAlignment="1" applyProtection="1">
      <alignment horizontal="center" vertical="center"/>
      <protection/>
    </xf>
    <xf numFmtId="0" fontId="20" fillId="0" borderId="21" xfId="21" applyFont="1" applyBorder="1" applyAlignment="1" applyProtection="1">
      <alignment horizontal="center" vertical="center"/>
      <protection/>
    </xf>
    <xf numFmtId="0" fontId="18" fillId="0" borderId="0" xfId="21" applyNumberFormat="1" applyFont="1" applyBorder="1" applyAlignment="1" applyProtection="1">
      <alignment vertical="center"/>
      <protection/>
    </xf>
    <xf numFmtId="0" fontId="18" fillId="0" borderId="0" xfId="21" applyNumberFormat="1" applyFont="1" applyBorder="1" applyAlignment="1" applyProtection="1">
      <alignment vertical="center"/>
      <protection locked="0"/>
    </xf>
    <xf numFmtId="0" fontId="16" fillId="0" borderId="0" xfId="21" applyNumberFormat="1" applyBorder="1" applyAlignment="1">
      <alignment vertical="center"/>
      <protection/>
    </xf>
    <xf numFmtId="0" fontId="18" fillId="0" borderId="0" xfId="21" applyFont="1" applyAlignment="1" applyProtection="1">
      <alignment vertical="center"/>
      <protection/>
    </xf>
    <xf numFmtId="182" fontId="20" fillId="0" borderId="11" xfId="21" applyNumberFormat="1" applyFont="1" applyBorder="1" applyAlignment="1" applyProtection="1">
      <alignment horizontal="center" vertical="center"/>
      <protection/>
    </xf>
    <xf numFmtId="0" fontId="20" fillId="0" borderId="11" xfId="21" applyFont="1" applyBorder="1" applyAlignment="1" applyProtection="1">
      <alignment horizontal="center" vertical="center"/>
      <protection/>
    </xf>
    <xf numFmtId="0" fontId="20" fillId="0" borderId="0" xfId="21" applyNumberFormat="1" applyFont="1" applyBorder="1" applyAlignment="1" applyProtection="1">
      <alignment vertical="center"/>
      <protection/>
    </xf>
    <xf numFmtId="0" fontId="20" fillId="0" borderId="0" xfId="21" applyNumberFormat="1" applyFont="1" applyBorder="1" applyAlignment="1">
      <alignment vertical="center"/>
      <protection/>
    </xf>
    <xf numFmtId="0" fontId="23" fillId="0" borderId="0" xfId="21" applyFont="1" applyBorder="1" applyAlignment="1" applyProtection="1">
      <alignment horizontal="center" vertical="center"/>
      <protection/>
    </xf>
    <xf numFmtId="49" fontId="20" fillId="0" borderId="15" xfId="21" applyNumberFormat="1" applyFont="1" applyBorder="1" applyAlignment="1" applyProtection="1">
      <alignment horizontal="center" vertical="center"/>
      <protection/>
    </xf>
    <xf numFmtId="182" fontId="20" fillId="0" borderId="15" xfId="21" applyNumberFormat="1" applyFont="1" applyBorder="1" applyAlignment="1" applyProtection="1">
      <alignment horizontal="center" vertical="center"/>
      <protection/>
    </xf>
    <xf numFmtId="0" fontId="20" fillId="0" borderId="15" xfId="21" applyFont="1" applyBorder="1" applyAlignment="1" applyProtection="1">
      <alignment horizontal="center" vertical="center"/>
      <protection/>
    </xf>
    <xf numFmtId="0" fontId="20" fillId="0" borderId="2" xfId="21" applyFont="1" applyBorder="1" applyAlignment="1" applyProtection="1">
      <alignment horizontal="center" vertical="center"/>
      <protection/>
    </xf>
    <xf numFmtId="0" fontId="20" fillId="0" borderId="2" xfId="21" applyNumberFormat="1" applyFont="1" applyBorder="1" applyAlignment="1" applyProtection="1">
      <alignment horizontal="center" vertical="center"/>
      <protection/>
    </xf>
    <xf numFmtId="182" fontId="20" fillId="0" borderId="2" xfId="21" applyNumberFormat="1" applyFont="1" applyBorder="1" applyAlignment="1" applyProtection="1">
      <alignment horizontal="center" vertical="center"/>
      <protection/>
    </xf>
    <xf numFmtId="49" fontId="20" fillId="0" borderId="0" xfId="21" applyNumberFormat="1" applyFont="1" applyProtection="1">
      <alignment/>
      <protection/>
    </xf>
    <xf numFmtId="211" fontId="23" fillId="0" borderId="0" xfId="21" applyNumberFormat="1" applyFont="1" applyBorder="1" applyAlignment="1" applyProtection="1">
      <alignment horizontal="left" vertical="center"/>
      <protection/>
    </xf>
    <xf numFmtId="211" fontId="18" fillId="0" borderId="0" xfId="21" applyNumberFormat="1" applyFont="1" applyAlignment="1" applyProtection="1">
      <alignment horizontal="left" vertical="center"/>
      <protection/>
    </xf>
    <xf numFmtId="0" fontId="19" fillId="0" borderId="0" xfId="21" applyFont="1" applyBorder="1" applyAlignment="1" applyProtection="1">
      <alignment horizontal="left" vertical="center"/>
      <protection/>
    </xf>
    <xf numFmtId="0" fontId="19" fillId="0" borderId="0" xfId="21" applyNumberFormat="1" applyFont="1" applyBorder="1" applyAlignment="1" applyProtection="1">
      <alignment vertical="center"/>
      <protection/>
    </xf>
    <xf numFmtId="0" fontId="18" fillId="0" borderId="0" xfId="21" applyNumberFormat="1" applyFont="1" applyAlignment="1" applyProtection="1">
      <alignment vertical="center"/>
      <protection/>
    </xf>
    <xf numFmtId="0" fontId="18" fillId="0" borderId="2" xfId="21" applyNumberFormat="1" applyFont="1" applyBorder="1" applyAlignment="1" applyProtection="1">
      <alignment horizontal="center" vertical="center"/>
      <protection/>
    </xf>
    <xf numFmtId="180" fontId="20" fillId="0" borderId="21" xfId="21" applyNumberFormat="1" applyFont="1" applyBorder="1" applyAlignment="1" applyProtection="1">
      <alignment horizontal="center" vertical="center"/>
      <protection/>
    </xf>
    <xf numFmtId="0" fontId="22" fillId="0" borderId="0" xfId="21" applyNumberFormat="1" applyFont="1" applyBorder="1" applyAlignment="1" applyProtection="1">
      <alignment vertical="center"/>
      <protection/>
    </xf>
    <xf numFmtId="0" fontId="18" fillId="0" borderId="11" xfId="21" applyFont="1" applyBorder="1" applyAlignment="1" applyProtection="1">
      <alignment horizontal="center" vertical="center"/>
      <protection/>
    </xf>
    <xf numFmtId="180" fontId="20" fillId="0" borderId="11" xfId="21" applyNumberFormat="1" applyFont="1" applyBorder="1" applyAlignment="1" applyProtection="1">
      <alignment horizontal="center" vertical="center"/>
      <protection/>
    </xf>
    <xf numFmtId="0" fontId="20" fillId="0" borderId="0" xfId="21" applyFont="1" applyBorder="1" applyAlignment="1" applyProtection="1">
      <alignment horizontal="center" vertical="center"/>
      <protection/>
    </xf>
    <xf numFmtId="0" fontId="20" fillId="0" borderId="0" xfId="21" applyFont="1" applyBorder="1" applyAlignment="1" applyProtection="1">
      <alignment vertical="center"/>
      <protection/>
    </xf>
    <xf numFmtId="180" fontId="18" fillId="0" borderId="0" xfId="21" applyNumberFormat="1" applyFont="1" applyBorder="1" applyAlignment="1" applyProtection="1">
      <alignment vertical="center"/>
      <protection/>
    </xf>
    <xf numFmtId="0" fontId="19" fillId="0" borderId="0" xfId="21" applyFont="1" applyBorder="1" applyAlignment="1" applyProtection="1">
      <alignment vertical="center"/>
      <protection/>
    </xf>
    <xf numFmtId="0" fontId="18" fillId="0" borderId="15" xfId="21" applyFont="1" applyBorder="1" applyAlignment="1" applyProtection="1">
      <alignment horizontal="center" vertical="center"/>
      <protection/>
    </xf>
    <xf numFmtId="180" fontId="20" fillId="0" borderId="15" xfId="21" applyNumberFormat="1" applyFont="1" applyBorder="1" applyAlignment="1" applyProtection="1">
      <alignment horizontal="center" vertical="center"/>
      <protection/>
    </xf>
    <xf numFmtId="0" fontId="18" fillId="0" borderId="8" xfId="21" applyFont="1" applyBorder="1" applyAlignment="1" applyProtection="1">
      <alignment horizontal="center" vertical="center"/>
      <protection/>
    </xf>
    <xf numFmtId="180" fontId="18" fillId="0" borderId="8" xfId="21" applyNumberFormat="1" applyFont="1" applyBorder="1" applyAlignment="1" applyProtection="1">
      <alignment horizontal="center" vertical="center"/>
      <protection/>
    </xf>
    <xf numFmtId="180" fontId="18" fillId="0" borderId="15" xfId="21" applyNumberFormat="1" applyFont="1" applyBorder="1" applyAlignment="1" applyProtection="1">
      <alignment horizontal="center" vertical="center"/>
      <protection/>
    </xf>
    <xf numFmtId="180" fontId="18" fillId="0" borderId="0" xfId="21" applyNumberFormat="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vertical="center"/>
      <protection/>
    </xf>
    <xf numFmtId="0" fontId="18" fillId="0" borderId="2" xfId="21" applyFont="1" applyBorder="1" applyAlignment="1" applyProtection="1">
      <alignment horizontal="center" vertical="center"/>
      <protection/>
    </xf>
    <xf numFmtId="180" fontId="18" fillId="0" borderId="2" xfId="21" applyNumberFormat="1" applyFont="1" applyBorder="1" applyAlignment="1" applyProtection="1">
      <alignment horizontal="center" vertical="center"/>
      <protection/>
    </xf>
    <xf numFmtId="186" fontId="18" fillId="0" borderId="0" xfId="21" applyNumberFormat="1" applyFont="1" applyFill="1" applyBorder="1" applyAlignment="1" applyProtection="1">
      <alignment horizontal="left" vertical="center"/>
      <protection/>
    </xf>
    <xf numFmtId="186" fontId="23" fillId="0" borderId="0" xfId="21" applyNumberFormat="1" applyFont="1" applyFill="1" applyBorder="1" applyAlignment="1" applyProtection="1">
      <alignment vertical="center"/>
      <protection/>
    </xf>
    <xf numFmtId="186" fontId="23" fillId="0" borderId="0" xfId="21" applyNumberFormat="1" applyFont="1" applyBorder="1" applyAlignment="1" applyProtection="1">
      <alignment vertical="center"/>
      <protection/>
    </xf>
    <xf numFmtId="0" fontId="19" fillId="0" borderId="0" xfId="21" applyFont="1" applyBorder="1" applyAlignment="1" applyProtection="1">
      <alignment vertical="center"/>
      <protection locked="0"/>
    </xf>
    <xf numFmtId="2" fontId="23" fillId="0" borderId="0" xfId="21" applyNumberFormat="1" applyFont="1" applyBorder="1" applyAlignment="1" applyProtection="1">
      <alignment vertical="center"/>
      <protection/>
    </xf>
    <xf numFmtId="1" fontId="23" fillId="0" borderId="0" xfId="21" applyNumberFormat="1" applyFont="1" applyBorder="1" applyAlignment="1" applyProtection="1">
      <alignment vertical="center"/>
      <protection/>
    </xf>
    <xf numFmtId="0" fontId="16" fillId="0" borderId="0" xfId="21" applyAlignment="1" applyProtection="1">
      <alignment vertical="center"/>
      <protection locked="0"/>
    </xf>
    <xf numFmtId="182" fontId="23" fillId="0" borderId="0" xfId="21" applyNumberFormat="1" applyFont="1" applyBorder="1" applyAlignment="1" applyProtection="1">
      <alignment vertical="center"/>
      <protection/>
    </xf>
    <xf numFmtId="0" fontId="23" fillId="0" borderId="0" xfId="21" applyNumberFormat="1" applyFont="1" applyBorder="1" applyAlignment="1" applyProtection="1">
      <alignment vertical="center"/>
      <protection/>
    </xf>
    <xf numFmtId="0" fontId="23" fillId="0" borderId="0" xfId="21" applyFont="1" applyBorder="1" applyAlignment="1" applyProtection="1">
      <alignment horizontal="right" vertical="center"/>
      <protection/>
    </xf>
    <xf numFmtId="0" fontId="23" fillId="0" borderId="0" xfId="21" applyFont="1" applyBorder="1" applyAlignment="1" applyProtection="1">
      <alignment vertical="center"/>
      <protection/>
    </xf>
    <xf numFmtId="180" fontId="19" fillId="0" borderId="0" xfId="21" applyNumberFormat="1" applyFont="1" applyBorder="1" applyAlignment="1" applyProtection="1">
      <alignment vertical="center"/>
      <protection/>
    </xf>
    <xf numFmtId="0" fontId="18" fillId="0" borderId="0" xfId="21" applyFont="1" applyBorder="1" applyAlignment="1" applyProtection="1">
      <alignment horizontal="centerContinuous" vertical="center"/>
      <protection/>
    </xf>
    <xf numFmtId="1" fontId="18" fillId="0" borderId="0" xfId="21" applyNumberFormat="1" applyFont="1" applyBorder="1" applyAlignment="1" applyProtection="1">
      <alignment horizontal="right" vertical="center" textRotation="90"/>
      <protection/>
    </xf>
    <xf numFmtId="1" fontId="23" fillId="0" borderId="2" xfId="21" applyNumberFormat="1" applyFont="1" applyBorder="1" applyAlignment="1" applyProtection="1">
      <alignment vertical="center"/>
      <protection/>
    </xf>
    <xf numFmtId="0" fontId="18" fillId="0" borderId="3" xfId="21" applyFont="1" applyBorder="1" applyAlignment="1" applyProtection="1">
      <alignment vertical="center"/>
      <protection/>
    </xf>
    <xf numFmtId="1" fontId="23" fillId="0" borderId="3" xfId="21" applyNumberFormat="1" applyFont="1" applyBorder="1" applyAlignment="1" applyProtection="1">
      <alignment vertical="center"/>
      <protection/>
    </xf>
    <xf numFmtId="0" fontId="22" fillId="0" borderId="0" xfId="21" applyFont="1" applyAlignment="1" applyProtection="1">
      <alignment horizontal="center" vertical="center"/>
      <protection/>
    </xf>
    <xf numFmtId="0" fontId="18" fillId="0" borderId="7" xfId="21" applyFont="1" applyBorder="1" applyAlignment="1" applyProtection="1">
      <alignment horizontal="centerContinuous"/>
      <protection/>
    </xf>
    <xf numFmtId="0" fontId="18" fillId="0" borderId="22" xfId="21" applyFont="1" applyBorder="1" applyAlignment="1" applyProtection="1">
      <alignment horizontal="centerContinuous"/>
      <protection/>
    </xf>
    <xf numFmtId="1" fontId="20" fillId="0" borderId="2" xfId="21" applyNumberFormat="1" applyFont="1" applyBorder="1" applyAlignment="1" applyProtection="1">
      <alignment horizontal="center" vertical="center"/>
      <protection/>
    </xf>
    <xf numFmtId="0" fontId="20" fillId="0" borderId="0" xfId="21" applyFont="1" applyAlignment="1" applyProtection="1">
      <alignment horizontal="center" vertical="center"/>
      <protection/>
    </xf>
    <xf numFmtId="0" fontId="18" fillId="0" borderId="3" xfId="21" applyFont="1" applyBorder="1" applyAlignment="1" applyProtection="1">
      <alignment horizontal="centerContinuous"/>
      <protection/>
    </xf>
    <xf numFmtId="0" fontId="18" fillId="0" borderId="23" xfId="21" applyFont="1" applyBorder="1" applyAlignment="1" applyProtection="1">
      <alignment horizontal="centerContinuous"/>
      <protection/>
    </xf>
    <xf numFmtId="1" fontId="18" fillId="0" borderId="0" xfId="21" applyNumberFormat="1" applyFont="1" applyBorder="1" applyAlignment="1" applyProtection="1">
      <alignment vertical="center"/>
      <protection/>
    </xf>
    <xf numFmtId="217" fontId="22" fillId="0" borderId="21" xfId="21" applyNumberFormat="1" applyFont="1" applyBorder="1" applyAlignment="1" applyProtection="1">
      <alignment horizontal="center" vertical="center"/>
      <protection/>
    </xf>
    <xf numFmtId="183" fontId="22" fillId="0" borderId="21" xfId="21" applyNumberFormat="1" applyFont="1" applyBorder="1" applyAlignment="1" applyProtection="1">
      <alignment horizontal="center" vertical="center"/>
      <protection/>
    </xf>
    <xf numFmtId="182" fontId="22" fillId="0" borderId="21" xfId="21" applyNumberFormat="1" applyFont="1" applyBorder="1" applyAlignment="1" applyProtection="1">
      <alignment horizontal="center" vertical="center"/>
      <protection/>
    </xf>
    <xf numFmtId="180" fontId="22" fillId="0" borderId="21" xfId="21" applyNumberFormat="1" applyFont="1" applyBorder="1" applyAlignment="1" applyProtection="1">
      <alignment horizontal="center" vertical="center"/>
      <protection/>
    </xf>
    <xf numFmtId="180" fontId="22" fillId="0" borderId="0" xfId="21" applyNumberFormat="1" applyFont="1" applyBorder="1" applyAlignment="1" applyProtection="1">
      <alignment horizontal="center" vertical="center"/>
      <protection/>
    </xf>
    <xf numFmtId="0" fontId="20" fillId="0" borderId="0" xfId="21" applyFont="1" applyAlignment="1" applyProtection="1">
      <alignment vertical="center"/>
      <protection/>
    </xf>
    <xf numFmtId="180" fontId="18" fillId="0" borderId="21" xfId="21" applyNumberFormat="1" applyFont="1" applyBorder="1" applyAlignment="1" applyProtection="1">
      <alignment horizontal="center" vertical="center"/>
      <protection/>
    </xf>
    <xf numFmtId="0" fontId="18" fillId="0" borderId="8" xfId="21" applyFont="1" applyBorder="1" applyAlignment="1" applyProtection="1">
      <alignment vertical="center"/>
      <protection/>
    </xf>
    <xf numFmtId="0" fontId="18" fillId="0" borderId="24" xfId="21" applyFont="1" applyBorder="1" applyProtection="1">
      <alignment/>
      <protection/>
    </xf>
    <xf numFmtId="0" fontId="18" fillId="0" borderId="9" xfId="21" applyFont="1" applyBorder="1" applyProtection="1">
      <alignment/>
      <protection/>
    </xf>
    <xf numFmtId="217" fontId="22" fillId="0" borderId="11" xfId="21" applyNumberFormat="1" applyFont="1" applyBorder="1" applyAlignment="1" applyProtection="1">
      <alignment horizontal="center" vertical="center"/>
      <protection/>
    </xf>
    <xf numFmtId="180" fontId="18" fillId="0" borderId="11" xfId="21" applyNumberFormat="1" applyFont="1" applyBorder="1" applyAlignment="1" applyProtection="1">
      <alignment horizontal="center" vertical="center"/>
      <protection/>
    </xf>
    <xf numFmtId="0" fontId="18" fillId="0" borderId="11" xfId="21" applyFont="1" applyBorder="1" applyAlignment="1" applyProtection="1">
      <alignment vertical="center"/>
      <protection/>
    </xf>
    <xf numFmtId="0" fontId="18" fillId="0" borderId="25" xfId="21" applyFont="1" applyBorder="1" applyProtection="1">
      <alignment/>
      <protection/>
    </xf>
    <xf numFmtId="0" fontId="18" fillId="0" borderId="12" xfId="21" applyFont="1" applyBorder="1" applyProtection="1">
      <alignment/>
      <protection/>
    </xf>
    <xf numFmtId="2" fontId="23" fillId="0" borderId="0" xfId="21" applyNumberFormat="1" applyFont="1" applyFill="1" applyBorder="1" applyAlignment="1" applyProtection="1">
      <alignment vertical="center"/>
      <protection/>
    </xf>
    <xf numFmtId="217" fontId="22" fillId="0" borderId="15" xfId="21" applyNumberFormat="1" applyFont="1" applyBorder="1" applyAlignment="1" applyProtection="1">
      <alignment horizontal="center" vertical="center"/>
      <protection/>
    </xf>
    <xf numFmtId="183" fontId="22" fillId="0" borderId="15" xfId="21" applyNumberFormat="1" applyFont="1" applyBorder="1" applyAlignment="1" applyProtection="1">
      <alignment horizontal="center" vertical="center"/>
      <protection/>
    </xf>
    <xf numFmtId="182" fontId="22" fillId="0" borderId="15" xfId="21" applyNumberFormat="1" applyFont="1" applyBorder="1" applyAlignment="1" applyProtection="1">
      <alignment horizontal="center" vertical="center"/>
      <protection/>
    </xf>
    <xf numFmtId="180" fontId="22" fillId="0" borderId="15" xfId="21" applyNumberFormat="1" applyFont="1" applyBorder="1" applyAlignment="1" applyProtection="1">
      <alignment horizontal="center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26" xfId="21" applyFont="1" applyBorder="1" applyProtection="1">
      <alignment/>
      <protection/>
    </xf>
    <xf numFmtId="0" fontId="18" fillId="0" borderId="16" xfId="21" applyFont="1" applyBorder="1" applyProtection="1">
      <alignment/>
      <protection/>
    </xf>
    <xf numFmtId="49" fontId="18" fillId="0" borderId="3" xfId="21" applyNumberFormat="1" applyFont="1" applyBorder="1" applyAlignment="1" applyProtection="1">
      <alignment horizontal="center"/>
      <protection/>
    </xf>
    <xf numFmtId="0" fontId="18" fillId="0" borderId="21" xfId="21" applyFont="1" applyBorder="1" applyAlignment="1" applyProtection="1">
      <alignment horizontal="center" vertical="center"/>
      <protection/>
    </xf>
    <xf numFmtId="182" fontId="18" fillId="0" borderId="21" xfId="21" applyNumberFormat="1" applyFont="1" applyBorder="1" applyAlignment="1" applyProtection="1">
      <alignment horizontal="center" vertical="center"/>
      <protection/>
    </xf>
    <xf numFmtId="182" fontId="18" fillId="0" borderId="11" xfId="21" applyNumberFormat="1" applyFont="1" applyBorder="1" applyAlignment="1" applyProtection="1">
      <alignment horizontal="center" vertical="center"/>
      <protection/>
    </xf>
    <xf numFmtId="182" fontId="18" fillId="0" borderId="0" xfId="21" applyNumberFormat="1" applyFont="1" applyBorder="1" applyAlignment="1" applyProtection="1">
      <alignment vertical="center"/>
      <protection/>
    </xf>
    <xf numFmtId="182" fontId="18" fillId="0" borderId="0" xfId="21" applyNumberFormat="1" applyFont="1" applyAlignment="1" applyProtection="1">
      <alignment vertical="center"/>
      <protection/>
    </xf>
    <xf numFmtId="182" fontId="18" fillId="0" borderId="15" xfId="21" applyNumberFormat="1" applyFont="1" applyBorder="1" applyAlignment="1" applyProtection="1">
      <alignment horizontal="center" vertical="center"/>
      <protection/>
    </xf>
    <xf numFmtId="182" fontId="18" fillId="0" borderId="0" xfId="21" applyNumberFormat="1" applyFont="1" applyBorder="1" applyAlignment="1" applyProtection="1">
      <alignment horizontal="center" vertical="center"/>
      <protection/>
    </xf>
    <xf numFmtId="0" fontId="23" fillId="0" borderId="0" xfId="21" applyFont="1" applyAlignment="1" applyProtection="1">
      <alignment horizontal="left" vertical="center"/>
      <protection/>
    </xf>
    <xf numFmtId="182" fontId="23" fillId="0" borderId="3" xfId="21" applyNumberFormat="1" applyFont="1" applyBorder="1" applyAlignment="1" applyProtection="1">
      <alignment horizontal="left" vertical="center"/>
      <protection/>
    </xf>
    <xf numFmtId="182" fontId="18" fillId="0" borderId="0" xfId="21" applyNumberFormat="1" applyFont="1" applyBorder="1" applyAlignment="1" applyProtection="1" quotePrefix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18" fillId="0" borderId="17" xfId="21" applyFont="1" applyBorder="1" applyAlignment="1" applyProtection="1">
      <alignment vertical="center"/>
      <protection/>
    </xf>
    <xf numFmtId="0" fontId="18" fillId="0" borderId="18" xfId="21" applyFont="1" applyBorder="1" applyAlignment="1" applyProtection="1">
      <alignment vertical="center"/>
      <protection/>
    </xf>
    <xf numFmtId="0" fontId="18" fillId="0" borderId="18" xfId="21" applyFont="1" applyBorder="1" applyProtection="1">
      <alignment/>
      <protection/>
    </xf>
    <xf numFmtId="0" fontId="18" fillId="0" borderId="4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186" fontId="19" fillId="0" borderId="0" xfId="21" applyNumberFormat="1" applyFont="1" applyBorder="1" applyAlignment="1" applyProtection="1">
      <alignment vertical="center"/>
      <protection/>
    </xf>
    <xf numFmtId="0" fontId="26" fillId="0" borderId="0" xfId="21" applyFont="1" applyBorder="1" applyAlignment="1" applyProtection="1" quotePrefix="1">
      <alignment vertical="center"/>
      <protection/>
    </xf>
    <xf numFmtId="0" fontId="18" fillId="0" borderId="0" xfId="21" applyNumberFormat="1" applyFont="1" applyBorder="1" applyAlignment="1" applyProtection="1" quotePrefix="1">
      <alignment vertical="center"/>
      <protection/>
    </xf>
    <xf numFmtId="0" fontId="16" fillId="0" borderId="0" xfId="21" applyNumberFormat="1" applyBorder="1" applyAlignment="1" applyProtection="1">
      <alignment vertical="center"/>
      <protection/>
    </xf>
    <xf numFmtId="0" fontId="16" fillId="0" borderId="0" xfId="21" applyNumberFormat="1" applyAlignment="1" applyProtection="1">
      <alignment vertical="center"/>
      <protection/>
    </xf>
    <xf numFmtId="0" fontId="27" fillId="0" borderId="0" xfId="21" applyNumberFormat="1" applyFont="1" applyBorder="1" applyAlignment="1" applyProtection="1">
      <alignment vertical="center"/>
      <protection/>
    </xf>
    <xf numFmtId="0" fontId="16" fillId="0" borderId="0" xfId="21" applyNumberFormat="1" applyBorder="1" applyAlignment="1" applyProtection="1">
      <alignment vertical="center"/>
      <protection locked="0"/>
    </xf>
    <xf numFmtId="0" fontId="16" fillId="0" borderId="0" xfId="21" applyNumberFormat="1" applyAlignment="1" applyProtection="1">
      <alignment vertical="center"/>
      <protection locked="0"/>
    </xf>
    <xf numFmtId="0" fontId="28" fillId="0" borderId="0" xfId="21" applyNumberFormat="1" applyFont="1" applyBorder="1" applyAlignment="1" applyProtection="1">
      <alignment vertical="center"/>
      <protection/>
    </xf>
    <xf numFmtId="0" fontId="16" fillId="0" borderId="0" xfId="21" applyBorder="1" applyAlignment="1" applyProtection="1">
      <alignment vertical="center"/>
      <protection locked="0"/>
    </xf>
    <xf numFmtId="0" fontId="16" fillId="0" borderId="0" xfId="21" applyBorder="1" applyAlignment="1">
      <alignment vertical="center"/>
      <protection/>
    </xf>
    <xf numFmtId="0" fontId="27" fillId="0" borderId="0" xfId="21" applyFont="1" applyBorder="1" applyAlignment="1" applyProtection="1">
      <alignment vertical="center"/>
      <protection/>
    </xf>
    <xf numFmtId="195" fontId="27" fillId="0" borderId="0" xfId="21" applyNumberFormat="1" applyFont="1" applyBorder="1" applyAlignment="1" applyProtection="1">
      <alignment vertical="center"/>
      <protection/>
    </xf>
    <xf numFmtId="1" fontId="27" fillId="0" borderId="0" xfId="21" applyNumberFormat="1" applyFont="1" applyBorder="1" applyAlignment="1" applyProtection="1">
      <alignment vertical="center"/>
      <protection/>
    </xf>
    <xf numFmtId="186" fontId="27" fillId="0" borderId="0" xfId="21" applyNumberFormat="1" applyFont="1" applyBorder="1" applyAlignment="1" applyProtection="1">
      <alignment vertical="center"/>
      <protection/>
    </xf>
    <xf numFmtId="2" fontId="27" fillId="0" borderId="0" xfId="21" applyNumberFormat="1" applyFont="1" applyBorder="1" applyAlignment="1" applyProtection="1">
      <alignment vertical="center"/>
      <protection/>
    </xf>
    <xf numFmtId="0" fontId="27" fillId="0" borderId="0" xfId="21" applyFont="1" applyBorder="1" applyAlignment="1" applyProtection="1">
      <alignment vertical="center"/>
      <protection locked="0"/>
    </xf>
    <xf numFmtId="0" fontId="16" fillId="0" borderId="0" xfId="21" applyBorder="1" applyAlignment="1" applyProtection="1">
      <alignment horizontal="right" vertical="center"/>
      <protection locked="0"/>
    </xf>
    <xf numFmtId="0" fontId="16" fillId="0" borderId="0" xfId="21" applyBorder="1" applyProtection="1">
      <alignment/>
      <protection locked="0"/>
    </xf>
    <xf numFmtId="0" fontId="23" fillId="0" borderId="0" xfId="21" applyFont="1" applyBorder="1" applyAlignment="1" applyProtection="1">
      <alignment horizontal="centerContinuous" vertical="center"/>
      <protection/>
    </xf>
    <xf numFmtId="1" fontId="23" fillId="0" borderId="0" xfId="21" applyNumberFormat="1" applyFont="1" applyBorder="1" applyAlignment="1" applyProtection="1">
      <alignment horizontal="centerContinuous" vertical="center"/>
      <protection/>
    </xf>
    <xf numFmtId="0" fontId="18" fillId="0" borderId="27" xfId="21" applyFont="1" applyBorder="1" applyAlignment="1" applyProtection="1">
      <alignment vertical="center"/>
      <protection/>
    </xf>
    <xf numFmtId="49" fontId="18" fillId="0" borderId="2" xfId="21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 quotePrefix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86" fontId="2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 quotePrefix="1">
      <alignment vertical="center"/>
      <protection/>
    </xf>
    <xf numFmtId="0" fontId="18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vertical="center"/>
      <protection/>
    </xf>
    <xf numFmtId="180" fontId="2" fillId="0" borderId="0" xfId="0" applyNumberFormat="1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38" fontId="2" fillId="0" borderId="0" xfId="17" applyFont="1" applyAlignment="1" applyProtection="1">
      <alignment vertical="center"/>
      <protection/>
    </xf>
    <xf numFmtId="9" fontId="2" fillId="0" borderId="3" xfId="0" applyNumberFormat="1" applyFont="1" applyBorder="1" applyAlignment="1" applyProtection="1">
      <alignment vertical="center"/>
      <protection/>
    </xf>
    <xf numFmtId="38" fontId="2" fillId="0" borderId="0" xfId="17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210" fontId="6" fillId="0" borderId="0" xfId="0" applyNumberFormat="1" applyFont="1" applyAlignment="1" applyProtection="1">
      <alignment horizontal="center" vertical="center" textRotation="90"/>
      <protection/>
    </xf>
    <xf numFmtId="38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textRotation="90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182" fontId="2" fillId="0" borderId="0" xfId="0" applyNumberFormat="1" applyFont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40" fontId="2" fillId="0" borderId="0" xfId="17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NumberFormat="1" applyAlignment="1" applyProtection="1">
      <alignment vertical="center"/>
      <protection/>
    </xf>
    <xf numFmtId="184" fontId="2" fillId="0" borderId="0" xfId="17" applyNumberFormat="1" applyFont="1" applyBorder="1" applyAlignment="1" applyProtection="1">
      <alignment vertical="center"/>
      <protection/>
    </xf>
    <xf numFmtId="182" fontId="1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18" fillId="0" borderId="32" xfId="0" applyNumberFormat="1" applyFont="1" applyBorder="1" applyAlignment="1" applyProtection="1">
      <alignment vertical="center"/>
      <protection/>
    </xf>
    <xf numFmtId="209" fontId="18" fillId="0" borderId="33" xfId="0" applyNumberFormat="1" applyFont="1" applyBorder="1" applyAlignment="1" applyProtection="1">
      <alignment vertical="center"/>
      <protection/>
    </xf>
    <xf numFmtId="209" fontId="18" fillId="0" borderId="3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34" fillId="0" borderId="0" xfId="0" applyFont="1" applyAlignment="1">
      <alignment vertical="center"/>
    </xf>
    <xf numFmtId="180" fontId="2" fillId="0" borderId="35" xfId="0" applyNumberFormat="1" applyFont="1" applyBorder="1" applyAlignment="1" applyProtection="1">
      <alignment horizontal="center" vertical="center"/>
      <protection/>
    </xf>
    <xf numFmtId="180" fontId="2" fillId="0" borderId="18" xfId="0" applyNumberFormat="1" applyFont="1" applyBorder="1" applyAlignment="1" applyProtection="1">
      <alignment horizontal="center" vertical="center"/>
      <protection/>
    </xf>
    <xf numFmtId="180" fontId="2" fillId="0" borderId="36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13" fillId="0" borderId="0" xfId="0" applyFont="1" applyAlignment="1" applyProtection="1">
      <alignment horizontal="center" textRotation="90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textRotation="90"/>
      <protection/>
    </xf>
    <xf numFmtId="210" fontId="2" fillId="0" borderId="0" xfId="0" applyNumberFormat="1" applyFont="1" applyAlignment="1" applyProtection="1">
      <alignment horizontal="center" textRotation="90"/>
      <protection/>
    </xf>
    <xf numFmtId="0" fontId="0" fillId="0" borderId="36" xfId="0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210" fontId="6" fillId="0" borderId="0" xfId="0" applyNumberFormat="1" applyFont="1" applyBorder="1" applyAlignment="1" applyProtection="1">
      <alignment horizontal="center"/>
      <protection locked="0"/>
    </xf>
    <xf numFmtId="210" fontId="6" fillId="0" borderId="0" xfId="0" applyNumberFormat="1" applyFont="1" applyAlignment="1" applyProtection="1">
      <alignment horizontal="center" vertical="center" textRotation="90"/>
      <protection locked="0"/>
    </xf>
    <xf numFmtId="210" fontId="13" fillId="0" borderId="0" xfId="0" applyNumberFormat="1" applyFont="1" applyAlignment="1" applyProtection="1">
      <alignment horizontal="center" vertical="center" textRotation="90"/>
      <protection/>
    </xf>
    <xf numFmtId="209" fontId="6" fillId="0" borderId="0" xfId="0" applyNumberFormat="1" applyFont="1" applyAlignment="1" applyProtection="1">
      <alignment horizontal="center" vertical="center" textRotation="90"/>
      <protection locked="0"/>
    </xf>
    <xf numFmtId="49" fontId="2" fillId="0" borderId="0" xfId="0" applyNumberFormat="1" applyFont="1" applyAlignment="1" applyProtection="1">
      <alignment horizontal="center" textRotation="90"/>
      <protection/>
    </xf>
    <xf numFmtId="0" fontId="13" fillId="0" borderId="0" xfId="0" applyFont="1" applyAlignment="1" applyProtection="1">
      <alignment horizontal="center" vertical="center" textRotation="90"/>
      <protection/>
    </xf>
    <xf numFmtId="0" fontId="29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11" fontId="18" fillId="0" borderId="0" xfId="0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210" fontId="13" fillId="0" borderId="0" xfId="0" applyNumberFormat="1" applyFont="1" applyAlignment="1" applyProtection="1">
      <alignment vertical="center"/>
      <protection/>
    </xf>
    <xf numFmtId="209" fontId="13" fillId="0" borderId="0" xfId="0" applyNumberFormat="1" applyFont="1" applyAlignment="1" applyProtection="1">
      <alignment vertical="center"/>
      <protection/>
    </xf>
    <xf numFmtId="180" fontId="13" fillId="0" borderId="0" xfId="0" applyNumberFormat="1" applyFont="1" applyAlignment="1" applyProtection="1">
      <alignment vertical="center"/>
      <protection/>
    </xf>
    <xf numFmtId="182" fontId="13" fillId="0" borderId="0" xfId="0" applyNumberFormat="1" applyFont="1" applyAlignment="1" applyProtection="1">
      <alignment vertical="center"/>
      <protection/>
    </xf>
    <xf numFmtId="209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09" fontId="2" fillId="0" borderId="0" xfId="0" applyNumberFormat="1" applyFont="1" applyAlignment="1" applyProtection="1">
      <alignment horizontal="right" vertical="center"/>
      <protection/>
    </xf>
    <xf numFmtId="38" fontId="13" fillId="0" borderId="0" xfId="17" applyFont="1" applyFill="1" applyBorder="1" applyAlignment="1" applyProtection="1">
      <alignment vertical="center"/>
      <protection/>
    </xf>
    <xf numFmtId="225" fontId="13" fillId="0" borderId="0" xfId="17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38" fontId="2" fillId="0" borderId="35" xfId="17" applyFont="1" applyBorder="1" applyAlignment="1" applyProtection="1">
      <alignment vertical="center"/>
      <protection/>
    </xf>
    <xf numFmtId="38" fontId="2" fillId="0" borderId="18" xfId="17" applyFont="1" applyBorder="1" applyAlignment="1" applyProtection="1">
      <alignment vertical="center"/>
      <protection/>
    </xf>
    <xf numFmtId="38" fontId="2" fillId="0" borderId="36" xfId="17" applyFont="1" applyBorder="1" applyAlignment="1" applyProtection="1">
      <alignment vertical="center"/>
      <protection/>
    </xf>
    <xf numFmtId="38" fontId="2" fillId="0" borderId="35" xfId="17" applyFont="1" applyBorder="1" applyAlignment="1" applyProtection="1">
      <alignment horizontal="center" vertical="center"/>
      <protection/>
    </xf>
    <xf numFmtId="38" fontId="2" fillId="0" borderId="18" xfId="17" applyFont="1" applyBorder="1" applyAlignment="1" applyProtection="1">
      <alignment horizontal="center" vertical="center"/>
      <protection/>
    </xf>
    <xf numFmtId="38" fontId="2" fillId="0" borderId="36" xfId="17" applyFont="1" applyBorder="1" applyAlignment="1" applyProtection="1">
      <alignment horizontal="center" vertical="center"/>
      <protection/>
    </xf>
    <xf numFmtId="217" fontId="18" fillId="0" borderId="0" xfId="0" applyNumberFormat="1" applyFont="1" applyBorder="1" applyAlignment="1" applyProtection="1">
      <alignment vertical="center"/>
      <protection/>
    </xf>
    <xf numFmtId="217" fontId="18" fillId="0" borderId="0" xfId="0" applyNumberFormat="1" applyFont="1" applyAlignment="1" applyProtection="1">
      <alignment vertical="center"/>
      <protection/>
    </xf>
    <xf numFmtId="211" fontId="18" fillId="0" borderId="0" xfId="0" applyNumberFormat="1" applyFont="1" applyAlignment="1" applyProtection="1">
      <alignment vertical="center"/>
      <protection/>
    </xf>
    <xf numFmtId="210" fontId="13" fillId="0" borderId="0" xfId="0" applyNumberFormat="1" applyFont="1" applyBorder="1" applyAlignment="1" applyProtection="1">
      <alignment horizontal="center"/>
      <protection/>
    </xf>
    <xf numFmtId="209" fontId="13" fillId="0" borderId="0" xfId="0" applyNumberFormat="1" applyFont="1" applyAlignment="1" applyProtection="1">
      <alignment horizontal="center" vertical="center" textRotation="90"/>
      <protection/>
    </xf>
    <xf numFmtId="180" fontId="13" fillId="0" borderId="0" xfId="0" applyNumberFormat="1" applyFont="1" applyAlignment="1" applyProtection="1">
      <alignment horizontal="center" vertical="center"/>
      <protection/>
    </xf>
    <xf numFmtId="180" fontId="13" fillId="0" borderId="0" xfId="0" applyNumberFormat="1" applyFont="1" applyAlignment="1" applyProtection="1">
      <alignment vertical="center"/>
      <protection/>
    </xf>
    <xf numFmtId="209" fontId="13" fillId="0" borderId="0" xfId="0" applyNumberFormat="1" applyFont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9" fillId="0" borderId="35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36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3" fillId="0" borderId="17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24" fontId="13" fillId="0" borderId="0" xfId="17" applyNumberFormat="1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38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180" fontId="2" fillId="0" borderId="17" xfId="0" applyNumberFormat="1" applyFont="1" applyBorder="1" applyAlignment="1" applyProtection="1">
      <alignment vertical="center"/>
      <protection/>
    </xf>
    <xf numFmtId="180" fontId="2" fillId="0" borderId="18" xfId="0" applyNumberFormat="1" applyFont="1" applyBorder="1" applyAlignment="1" applyProtection="1">
      <alignment vertical="center"/>
      <protection/>
    </xf>
    <xf numFmtId="180" fontId="2" fillId="0" borderId="36" xfId="0" applyNumberFormat="1" applyFont="1" applyBorder="1" applyAlignment="1" applyProtection="1">
      <alignment vertical="center"/>
      <protection/>
    </xf>
    <xf numFmtId="180" fontId="2" fillId="0" borderId="35" xfId="0" applyNumberFormat="1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38" fontId="2" fillId="0" borderId="35" xfId="17" applyFont="1" applyBorder="1" applyAlignment="1" applyProtection="1" quotePrefix="1">
      <alignment horizontal="center" vertical="center"/>
      <protection/>
    </xf>
    <xf numFmtId="38" fontId="2" fillId="0" borderId="18" xfId="17" applyFont="1" applyBorder="1" applyAlignment="1" applyProtection="1" quotePrefix="1">
      <alignment horizontal="center" vertical="center"/>
      <protection/>
    </xf>
    <xf numFmtId="0" fontId="7" fillId="0" borderId="6" xfId="0" applyFont="1" applyBorder="1" applyAlignment="1" applyProtection="1">
      <alignment horizontal="right" vertical="center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56" xfId="0" applyFont="1" applyBorder="1" applyAlignment="1" applyProtection="1">
      <alignment vertical="center"/>
      <protection/>
    </xf>
    <xf numFmtId="38" fontId="13" fillId="0" borderId="0" xfId="0" applyNumberFormat="1" applyFont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208" fontId="13" fillId="0" borderId="7" xfId="0" applyNumberFormat="1" applyFont="1" applyBorder="1" applyAlignment="1" applyProtection="1">
      <alignment horizontal="right" vertical="center"/>
      <protection/>
    </xf>
    <xf numFmtId="38" fontId="13" fillId="0" borderId="7" xfId="17" applyFont="1" applyBorder="1" applyAlignment="1" applyProtection="1">
      <alignment vertical="center"/>
      <protection/>
    </xf>
    <xf numFmtId="208" fontId="13" fillId="0" borderId="7" xfId="0" applyNumberFormat="1" applyFont="1" applyBorder="1" applyAlignment="1" applyProtection="1">
      <alignment horizontal="center" vertical="center"/>
      <protection/>
    </xf>
    <xf numFmtId="208" fontId="0" fillId="0" borderId="7" xfId="0" applyNumberFormat="1" applyBorder="1" applyAlignment="1">
      <alignment horizontal="center" vertical="center"/>
    </xf>
    <xf numFmtId="208" fontId="13" fillId="0" borderId="3" xfId="0" applyNumberFormat="1" applyFont="1" applyBorder="1" applyAlignment="1" applyProtection="1">
      <alignment horizontal="center" vertical="center"/>
      <protection/>
    </xf>
    <xf numFmtId="208" fontId="0" fillId="0" borderId="3" xfId="0" applyNumberForma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vertical="center"/>
      <protection/>
    </xf>
    <xf numFmtId="209" fontId="13" fillId="0" borderId="3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208" fontId="13" fillId="0" borderId="3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208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hidden="1"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38" fontId="0" fillId="0" borderId="35" xfId="17" applyFont="1" applyBorder="1" applyAlignment="1" applyProtection="1">
      <alignment vertical="center"/>
      <protection/>
    </xf>
    <xf numFmtId="38" fontId="0" fillId="0" borderId="18" xfId="17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208" fontId="31" fillId="0" borderId="17" xfId="0" applyNumberFormat="1" applyFont="1" applyBorder="1" applyAlignment="1" applyProtection="1">
      <alignment horizontal="center" vertical="center"/>
      <protection locked="0"/>
    </xf>
    <xf numFmtId="208" fontId="31" fillId="0" borderId="18" xfId="0" applyNumberFormat="1" applyFont="1" applyBorder="1" applyAlignment="1" applyProtection="1">
      <alignment horizontal="center" vertical="center"/>
      <protection locked="0"/>
    </xf>
    <xf numFmtId="208" fontId="31" fillId="0" borderId="36" xfId="0" applyNumberFormat="1" applyFont="1" applyBorder="1" applyAlignment="1" applyProtection="1">
      <alignment horizontal="center" vertical="center"/>
      <protection locked="0"/>
    </xf>
    <xf numFmtId="208" fontId="29" fillId="0" borderId="17" xfId="0" applyNumberFormat="1" applyFont="1" applyBorder="1" applyAlignment="1" applyProtection="1">
      <alignment horizontal="center" vertical="center"/>
      <protection/>
    </xf>
    <xf numFmtId="208" fontId="29" fillId="0" borderId="18" xfId="0" applyNumberFormat="1" applyFont="1" applyBorder="1" applyAlignment="1" applyProtection="1">
      <alignment horizontal="center" vertical="center"/>
      <protection/>
    </xf>
    <xf numFmtId="208" fontId="29" fillId="0" borderId="36" xfId="0" applyNumberFormat="1" applyFont="1" applyBorder="1" applyAlignment="1" applyProtection="1">
      <alignment horizontal="center" vertical="center"/>
      <protection/>
    </xf>
    <xf numFmtId="38" fontId="29" fillId="0" borderId="35" xfId="17" applyFont="1" applyBorder="1" applyAlignment="1" applyProtection="1">
      <alignment vertical="center"/>
      <protection/>
    </xf>
    <xf numFmtId="38" fontId="29" fillId="0" borderId="18" xfId="17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53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7" xfId="0" applyFont="1" applyBorder="1" applyAlignment="1" applyProtection="1">
      <alignment vertical="center" wrapText="1"/>
      <protection/>
    </xf>
    <xf numFmtId="0" fontId="0" fillId="0" borderId="58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 wrapText="1"/>
      <protection/>
    </xf>
    <xf numFmtId="181" fontId="0" fillId="0" borderId="35" xfId="17" applyNumberFormat="1" applyFont="1" applyBorder="1" applyAlignment="1" applyProtection="1">
      <alignment vertical="center"/>
      <protection/>
    </xf>
    <xf numFmtId="181" fontId="0" fillId="0" borderId="18" xfId="17" applyNumberFormat="1" applyFont="1" applyBorder="1" applyAlignment="1" applyProtection="1">
      <alignment vertical="center"/>
      <protection/>
    </xf>
    <xf numFmtId="181" fontId="0" fillId="0" borderId="35" xfId="17" applyNumberFormat="1" applyFont="1" applyBorder="1" applyAlignment="1" applyProtection="1">
      <alignment horizontal="center" vertical="center"/>
      <protection/>
    </xf>
    <xf numFmtId="181" fontId="0" fillId="0" borderId="18" xfId="17" applyNumberFormat="1" applyFont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38" fontId="0" fillId="0" borderId="35" xfId="17" applyFont="1" applyBorder="1" applyAlignment="1" applyProtection="1">
      <alignment horizontal="center" vertical="center"/>
      <protection/>
    </xf>
    <xf numFmtId="38" fontId="0" fillId="0" borderId="18" xfId="17" applyFont="1" applyBorder="1" applyAlignment="1" applyProtection="1">
      <alignment horizontal="center" vertical="center"/>
      <protection/>
    </xf>
    <xf numFmtId="38" fontId="0" fillId="0" borderId="36" xfId="17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0" fillId="0" borderId="18" xfId="0" applyFont="1" applyBorder="1" applyAlignment="1" applyProtection="1">
      <alignment horizontal="distributed" vertical="center" indent="1"/>
      <protection/>
    </xf>
    <xf numFmtId="0" fontId="0" fillId="0" borderId="36" xfId="0" applyFont="1" applyBorder="1" applyAlignment="1" applyProtection="1">
      <alignment horizontal="distributed" vertical="center" indent="1"/>
      <protection/>
    </xf>
    <xf numFmtId="0" fontId="0" fillId="0" borderId="6" xfId="0" applyFont="1" applyBorder="1" applyAlignment="1" applyProtection="1">
      <alignment horizontal="distributed" vertical="center" wrapText="1" indent="1"/>
      <protection/>
    </xf>
    <xf numFmtId="0" fontId="0" fillId="0" borderId="7" xfId="0" applyFont="1" applyBorder="1" applyAlignment="1" applyProtection="1">
      <alignment horizontal="distributed" vertical="center" wrapText="1" indent="1"/>
      <protection/>
    </xf>
    <xf numFmtId="0" fontId="0" fillId="0" borderId="22" xfId="0" applyFont="1" applyBorder="1" applyAlignment="1" applyProtection="1">
      <alignment horizontal="distributed" vertical="center" wrapText="1" indent="1"/>
      <protection/>
    </xf>
    <xf numFmtId="0" fontId="0" fillId="0" borderId="4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 wrapText="1" indent="1"/>
      <protection/>
    </xf>
    <xf numFmtId="0" fontId="0" fillId="0" borderId="28" xfId="0" applyFont="1" applyBorder="1" applyAlignment="1" applyProtection="1">
      <alignment horizontal="distributed" vertical="center" wrapText="1" indent="1"/>
      <protection/>
    </xf>
    <xf numFmtId="0" fontId="0" fillId="0" borderId="5" xfId="0" applyFont="1" applyBorder="1" applyAlignment="1" applyProtection="1">
      <alignment horizontal="distributed" vertical="center" wrapText="1" indent="1"/>
      <protection/>
    </xf>
    <xf numFmtId="0" fontId="0" fillId="0" borderId="3" xfId="0" applyFont="1" applyBorder="1" applyAlignment="1" applyProtection="1">
      <alignment horizontal="distributed" vertical="center" wrapText="1" indent="1"/>
      <protection/>
    </xf>
    <xf numFmtId="0" fontId="0" fillId="0" borderId="23" xfId="0" applyFont="1" applyBorder="1" applyAlignment="1" applyProtection="1">
      <alignment horizontal="distributed" vertical="center" wrapText="1" indent="1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6" xfId="17" applyNumberFormat="1" applyFont="1" applyBorder="1" applyAlignment="1" applyProtection="1">
      <alignment horizontal="center" vertical="center"/>
      <protection/>
    </xf>
    <xf numFmtId="0" fontId="0" fillId="0" borderId="7" xfId="17" applyNumberFormat="1" applyFont="1" applyBorder="1" applyAlignment="1" applyProtection="1">
      <alignment horizontal="center" vertical="center"/>
      <protection/>
    </xf>
    <xf numFmtId="0" fontId="0" fillId="0" borderId="22" xfId="17" applyNumberFormat="1" applyFont="1" applyBorder="1" applyAlignment="1" applyProtection="1">
      <alignment horizontal="center" vertical="center"/>
      <protection/>
    </xf>
    <xf numFmtId="0" fontId="0" fillId="0" borderId="5" xfId="17" applyNumberFormat="1" applyFont="1" applyBorder="1" applyAlignment="1" applyProtection="1">
      <alignment horizontal="center" vertical="center"/>
      <protection/>
    </xf>
    <xf numFmtId="0" fontId="0" fillId="0" borderId="3" xfId="17" applyNumberFormat="1" applyFont="1" applyBorder="1" applyAlignment="1" applyProtection="1">
      <alignment horizontal="center" vertical="center"/>
      <protection/>
    </xf>
    <xf numFmtId="0" fontId="0" fillId="0" borderId="23" xfId="17" applyNumberFormat="1" applyFont="1" applyBorder="1" applyAlignment="1" applyProtection="1">
      <alignment horizontal="center" vertical="center"/>
      <protection/>
    </xf>
    <xf numFmtId="38" fontId="0" fillId="0" borderId="6" xfId="17" applyFont="1" applyBorder="1" applyAlignment="1" applyProtection="1">
      <alignment horizontal="center" vertical="center" wrapText="1"/>
      <protection/>
    </xf>
    <xf numFmtId="38" fontId="0" fillId="0" borderId="7" xfId="17" applyFont="1" applyBorder="1" applyAlignment="1" applyProtection="1">
      <alignment horizontal="center" vertical="center" wrapText="1"/>
      <protection/>
    </xf>
    <xf numFmtId="38" fontId="0" fillId="0" borderId="22" xfId="17" applyFont="1" applyBorder="1" applyAlignment="1" applyProtection="1">
      <alignment horizontal="center" vertical="center" wrapText="1"/>
      <protection/>
    </xf>
    <xf numFmtId="38" fontId="0" fillId="0" borderId="5" xfId="17" applyFont="1" applyBorder="1" applyAlignment="1" applyProtection="1">
      <alignment horizontal="center" vertical="center" wrapText="1"/>
      <protection/>
    </xf>
    <xf numFmtId="38" fontId="0" fillId="0" borderId="3" xfId="17" applyFont="1" applyBorder="1" applyAlignment="1" applyProtection="1">
      <alignment horizontal="center" vertical="center" wrapText="1"/>
      <protection/>
    </xf>
    <xf numFmtId="38" fontId="0" fillId="0" borderId="23" xfId="17" applyFont="1" applyBorder="1" applyAlignment="1" applyProtection="1">
      <alignment horizontal="center" vertical="center" wrapText="1"/>
      <protection/>
    </xf>
    <xf numFmtId="38" fontId="0" fillId="0" borderId="6" xfId="17" applyFont="1" applyBorder="1" applyAlignment="1" applyProtection="1">
      <alignment horizontal="center" vertical="center"/>
      <protection/>
    </xf>
    <xf numFmtId="38" fontId="0" fillId="0" borderId="7" xfId="17" applyFont="1" applyBorder="1" applyAlignment="1" applyProtection="1">
      <alignment horizontal="center" vertical="center"/>
      <protection/>
    </xf>
    <xf numFmtId="38" fontId="0" fillId="0" borderId="53" xfId="17" applyFont="1" applyBorder="1" applyAlignment="1" applyProtection="1">
      <alignment horizontal="center" vertical="center"/>
      <protection/>
    </xf>
    <xf numFmtId="38" fontId="0" fillId="0" borderId="5" xfId="17" applyFont="1" applyBorder="1" applyAlignment="1" applyProtection="1">
      <alignment horizontal="center" vertical="center"/>
      <protection/>
    </xf>
    <xf numFmtId="38" fontId="0" fillId="0" borderId="3" xfId="17" applyFont="1" applyBorder="1" applyAlignment="1" applyProtection="1">
      <alignment horizontal="center" vertical="center"/>
      <protection/>
    </xf>
    <xf numFmtId="38" fontId="0" fillId="0" borderId="56" xfId="17" applyFont="1" applyBorder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distributed"/>
      <protection/>
    </xf>
    <xf numFmtId="0" fontId="2" fillId="0" borderId="18" xfId="0" applyFont="1" applyBorder="1" applyAlignment="1" applyProtection="1">
      <alignment horizontal="distributed"/>
      <protection/>
    </xf>
    <xf numFmtId="0" fontId="2" fillId="0" borderId="36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210" fontId="18" fillId="0" borderId="62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0" fontId="18" fillId="0" borderId="4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8" fillId="0" borderId="5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210" fontId="18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10" fontId="18" fillId="0" borderId="62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210" fontId="18" fillId="0" borderId="64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10" fontId="18" fillId="0" borderId="63" xfId="0" applyNumberFormat="1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210" fontId="18" fillId="0" borderId="62" xfId="0" applyNumberFormat="1" applyFont="1" applyBorder="1" applyAlignment="1" applyProtection="1">
      <alignment vertical="center"/>
      <protection/>
    </xf>
    <xf numFmtId="210" fontId="18" fillId="0" borderId="64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5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210" fontId="18" fillId="0" borderId="63" xfId="0" applyNumberFormat="1" applyFont="1" applyBorder="1" applyAlignment="1" applyProtection="1">
      <alignment horizontal="center" vertical="center"/>
      <protection/>
    </xf>
    <xf numFmtId="210" fontId="18" fillId="0" borderId="64" xfId="0" applyNumberFormat="1" applyFont="1" applyBorder="1" applyAlignment="1" applyProtection="1">
      <alignment horizontal="center" vertical="center"/>
      <protection/>
    </xf>
    <xf numFmtId="213" fontId="18" fillId="0" borderId="64" xfId="0" applyNumberFormat="1" applyFont="1" applyBorder="1" applyAlignment="1" applyProtection="1">
      <alignment horizontal="center" vertical="center"/>
      <protection/>
    </xf>
    <xf numFmtId="213" fontId="18" fillId="0" borderId="63" xfId="0" applyNumberFormat="1" applyFont="1" applyBorder="1" applyAlignment="1" applyProtection="1">
      <alignment horizontal="center" vertical="center"/>
      <protection/>
    </xf>
    <xf numFmtId="213" fontId="18" fillId="0" borderId="62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18" fillId="0" borderId="3" xfId="0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0" fillId="0" borderId="4" xfId="0" applyBorder="1" applyAlignment="1">
      <alignment vertical="center" wrapText="1"/>
    </xf>
    <xf numFmtId="0" fontId="18" fillId="0" borderId="5" xfId="0" applyFont="1" applyBorder="1" applyAlignment="1" applyProtection="1" quotePrefix="1">
      <alignment horizontal="center" vertical="center" wrapText="1"/>
      <protection/>
    </xf>
    <xf numFmtId="0" fontId="15" fillId="0" borderId="65" xfId="22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0" fillId="0" borderId="67" xfId="22" applyFont="1" applyBorder="1" applyAlignment="1">
      <alignment horizontal="center" vertical="center"/>
      <protection/>
    </xf>
    <xf numFmtId="0" fontId="0" fillId="0" borderId="68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15" fillId="0" borderId="19" xfId="22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5" fillId="0" borderId="69" xfId="22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70" xfId="22" applyFont="1" applyBorder="1" applyAlignment="1" applyProtection="1">
      <alignment horizontal="center" vertical="center"/>
      <protection locked="0"/>
    </xf>
    <xf numFmtId="0" fontId="15" fillId="0" borderId="66" xfId="22" applyFont="1" applyBorder="1" applyAlignment="1" applyProtection="1">
      <alignment horizontal="center" vertical="center"/>
      <protection locked="0"/>
    </xf>
    <xf numFmtId="0" fontId="0" fillId="0" borderId="71" xfId="22" applyFont="1" applyBorder="1" applyAlignment="1">
      <alignment horizontal="center" vertical="center"/>
      <protection/>
    </xf>
    <xf numFmtId="0" fontId="0" fillId="0" borderId="72" xfId="22" applyFont="1" applyBorder="1" applyAlignment="1">
      <alignment horizontal="center" vertical="center"/>
      <protection/>
    </xf>
    <xf numFmtId="0" fontId="2" fillId="0" borderId="65" xfId="22" applyFont="1" applyBorder="1" applyAlignment="1">
      <alignment horizontal="center" vertical="center"/>
      <protection/>
    </xf>
    <xf numFmtId="0" fontId="2" fillId="0" borderId="20" xfId="22" applyFont="1" applyBorder="1" applyAlignment="1">
      <alignment horizontal="center" vertical="center"/>
      <protection/>
    </xf>
    <xf numFmtId="0" fontId="0" fillId="0" borderId="67" xfId="2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71" xfId="22" applyFont="1" applyBorder="1" applyAlignment="1">
      <alignment vertical="center"/>
      <protection/>
    </xf>
    <xf numFmtId="0" fontId="0" fillId="0" borderId="68" xfId="22" applyFont="1" applyBorder="1" applyAlignment="1">
      <alignment vertical="center"/>
      <protection/>
    </xf>
    <xf numFmtId="0" fontId="0" fillId="0" borderId="72" xfId="22" applyFont="1" applyBorder="1" applyAlignment="1">
      <alignment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73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18" fillId="0" borderId="17" xfId="21" applyFont="1" applyBorder="1" applyAlignment="1" applyProtection="1">
      <alignment horizontal="center" vertical="center"/>
      <protection/>
    </xf>
    <xf numFmtId="0" fontId="18" fillId="0" borderId="18" xfId="21" applyFont="1" applyBorder="1" applyAlignment="1" applyProtection="1">
      <alignment horizontal="center" vertical="center"/>
      <protection/>
    </xf>
    <xf numFmtId="0" fontId="18" fillId="0" borderId="27" xfId="21" applyFont="1" applyBorder="1" applyAlignment="1" applyProtection="1">
      <alignment horizontal="center" vertical="center"/>
      <protection/>
    </xf>
    <xf numFmtId="0" fontId="20" fillId="0" borderId="67" xfId="21" applyFont="1" applyBorder="1" applyAlignment="1" applyProtection="1">
      <alignment horizontal="center" vertical="center"/>
      <protection/>
    </xf>
    <xf numFmtId="0" fontId="16" fillId="0" borderId="14" xfId="21" applyBorder="1" applyAlignment="1" applyProtection="1">
      <alignment horizontal="center" vertical="center"/>
      <protection/>
    </xf>
    <xf numFmtId="0" fontId="22" fillId="0" borderId="17" xfId="21" applyNumberFormat="1" applyFont="1" applyBorder="1" applyAlignment="1" applyProtection="1">
      <alignment horizontal="center" vertical="center"/>
      <protection/>
    </xf>
    <xf numFmtId="0" fontId="16" fillId="0" borderId="27" xfId="21" applyBorder="1" applyAlignment="1" applyProtection="1">
      <alignment/>
      <protection/>
    </xf>
    <xf numFmtId="0" fontId="22" fillId="0" borderId="17" xfId="21" applyFont="1" applyBorder="1" applyAlignment="1" applyProtection="1">
      <alignment horizontal="center" vertical="center"/>
      <protection/>
    </xf>
    <xf numFmtId="49" fontId="20" fillId="0" borderId="6" xfId="21" applyNumberFormat="1" applyFont="1" applyFill="1" applyBorder="1" applyAlignment="1" applyProtection="1">
      <alignment horizontal="center" vertical="center" wrapText="1"/>
      <protection/>
    </xf>
    <xf numFmtId="0" fontId="16" fillId="0" borderId="22" xfId="21" applyBorder="1" applyAlignment="1" applyProtection="1">
      <alignment/>
      <protection/>
    </xf>
    <xf numFmtId="0" fontId="16" fillId="0" borderId="4" xfId="21" applyBorder="1" applyAlignment="1" applyProtection="1">
      <alignment/>
      <protection/>
    </xf>
    <xf numFmtId="0" fontId="16" fillId="0" borderId="28" xfId="21" applyBorder="1" applyAlignment="1" applyProtection="1">
      <alignment/>
      <protection/>
    </xf>
    <xf numFmtId="0" fontId="20" fillId="0" borderId="67" xfId="21" applyFont="1" applyBorder="1" applyAlignment="1" applyProtection="1">
      <alignment horizontal="center" vertical="center" wrapText="1"/>
      <protection/>
    </xf>
    <xf numFmtId="0" fontId="16" fillId="0" borderId="14" xfId="21" applyBorder="1" applyAlignment="1" applyProtection="1">
      <alignment wrapText="1"/>
      <protection/>
    </xf>
    <xf numFmtId="0" fontId="18" fillId="0" borderId="5" xfId="21" applyFont="1" applyBorder="1" applyAlignment="1" applyProtection="1">
      <alignment horizontal="center" vertical="center"/>
      <protection/>
    </xf>
    <xf numFmtId="0" fontId="16" fillId="0" borderId="23" xfId="21" applyBorder="1" applyAlignment="1" applyProtection="1">
      <alignment/>
      <protection/>
    </xf>
    <xf numFmtId="180" fontId="23" fillId="0" borderId="0" xfId="21" applyNumberFormat="1" applyFont="1" applyBorder="1" applyAlignment="1" applyProtection="1">
      <alignment horizontal="center" vertical="center"/>
      <protection/>
    </xf>
    <xf numFmtId="182" fontId="23" fillId="0" borderId="0" xfId="21" applyNumberFormat="1" applyFont="1" applyBorder="1" applyAlignment="1" applyProtection="1">
      <alignment horizontal="left" vertical="center"/>
      <protection/>
    </xf>
    <xf numFmtId="0" fontId="18" fillId="0" borderId="0" xfId="21" applyFont="1" applyAlignment="1" applyProtection="1">
      <alignment horizontal="left" vertical="center"/>
      <protection/>
    </xf>
    <xf numFmtId="207" fontId="23" fillId="0" borderId="0" xfId="21" applyNumberFormat="1" applyFont="1" applyBorder="1" applyAlignment="1" applyProtection="1">
      <alignment horizontal="center" vertical="center"/>
      <protection/>
    </xf>
    <xf numFmtId="207" fontId="18" fillId="0" borderId="0" xfId="21" applyNumberFormat="1" applyFont="1" applyAlignment="1" applyProtection="1">
      <alignment horizontal="center" vertical="center"/>
      <protection/>
    </xf>
    <xf numFmtId="207" fontId="18" fillId="0" borderId="0" xfId="21" applyNumberFormat="1" applyFont="1" applyAlignment="1" applyProtection="1">
      <alignment vertical="center"/>
      <protection/>
    </xf>
    <xf numFmtId="182" fontId="23" fillId="0" borderId="0" xfId="21" applyNumberFormat="1" applyFont="1" applyBorder="1" applyAlignment="1" applyProtection="1">
      <alignment horizontal="center" vertical="center"/>
      <protection/>
    </xf>
    <xf numFmtId="0" fontId="23" fillId="0" borderId="0" xfId="21" applyFont="1" applyBorder="1" applyAlignment="1" applyProtection="1">
      <alignment horizontal="left" vertical="center"/>
      <protection/>
    </xf>
    <xf numFmtId="0" fontId="23" fillId="0" borderId="0" xfId="21" applyFont="1" applyAlignment="1" applyProtection="1">
      <alignment horizontal="left" vertical="center"/>
      <protection/>
    </xf>
    <xf numFmtId="0" fontId="29" fillId="0" borderId="0" xfId="0" applyFont="1" applyAlignment="1">
      <alignment horizontal="center" vertical="center"/>
    </xf>
    <xf numFmtId="210" fontId="23" fillId="0" borderId="0" xfId="21" applyNumberFormat="1" applyFont="1" applyBorder="1" applyAlignment="1" applyProtection="1">
      <alignment horizontal="center" vertical="center"/>
      <protection/>
    </xf>
    <xf numFmtId="182" fontId="18" fillId="0" borderId="0" xfId="21" applyNumberFormat="1" applyFont="1" applyBorder="1" applyAlignment="1" applyProtection="1">
      <alignment horizontal="center" vertical="center"/>
      <protection/>
    </xf>
    <xf numFmtId="207" fontId="18" fillId="0" borderId="0" xfId="21" applyNumberFormat="1" applyFont="1" applyBorder="1" applyAlignment="1" applyProtection="1">
      <alignment horizontal="center" vertical="center"/>
      <protection/>
    </xf>
    <xf numFmtId="0" fontId="19" fillId="0" borderId="0" xfId="21" applyFont="1" applyBorder="1" applyAlignment="1" applyProtection="1" quotePrefix="1">
      <alignment vertical="center"/>
      <protection locked="0"/>
    </xf>
    <xf numFmtId="0" fontId="16" fillId="0" borderId="0" xfId="21" applyAlignment="1" applyProtection="1">
      <alignment vertical="center"/>
      <protection locked="0"/>
    </xf>
    <xf numFmtId="183" fontId="23" fillId="0" borderId="0" xfId="21" applyNumberFormat="1" applyFont="1" applyBorder="1" applyAlignment="1" applyProtection="1">
      <alignment horizontal="center" vertical="center"/>
      <protection/>
    </xf>
    <xf numFmtId="0" fontId="18" fillId="0" borderId="0" xfId="21" applyFont="1" applyAlignment="1" applyProtection="1">
      <alignment vertical="center"/>
      <protection/>
    </xf>
    <xf numFmtId="180" fontId="19" fillId="0" borderId="0" xfId="21" applyNumberFormat="1" applyFont="1" applyBorder="1" applyAlignment="1" applyProtection="1">
      <alignment vertical="center"/>
      <protection/>
    </xf>
    <xf numFmtId="0" fontId="18" fillId="0" borderId="0" xfId="21" applyFont="1" applyBorder="1" applyAlignment="1" applyProtection="1">
      <alignment horizontal="center" vertical="center"/>
      <protection/>
    </xf>
    <xf numFmtId="180" fontId="23" fillId="0" borderId="0" xfId="21" applyNumberFormat="1" applyFont="1" applyBorder="1" applyAlignment="1" applyProtection="1">
      <alignment horizontal="right" vertical="center"/>
      <protection/>
    </xf>
    <xf numFmtId="0" fontId="23" fillId="0" borderId="0" xfId="21" applyFont="1" applyBorder="1" applyAlignment="1" applyProtection="1">
      <alignment horizontal="right" vertical="center"/>
      <protection/>
    </xf>
    <xf numFmtId="0" fontId="23" fillId="0" borderId="0" xfId="21" applyFont="1" applyBorder="1" applyAlignment="1" applyProtection="1">
      <alignment horizontal="center" vertical="center"/>
      <protection/>
    </xf>
    <xf numFmtId="0" fontId="19" fillId="0" borderId="0" xfId="21" applyFont="1" applyBorder="1" applyAlignment="1" applyProtection="1">
      <alignment vertical="center"/>
      <protection locked="0"/>
    </xf>
    <xf numFmtId="1" fontId="18" fillId="0" borderId="0" xfId="21" applyNumberFormat="1" applyFont="1" applyBorder="1" applyAlignment="1" applyProtection="1">
      <alignment horizontal="right" vertical="center"/>
      <protection/>
    </xf>
    <xf numFmtId="183" fontId="18" fillId="0" borderId="0" xfId="21" applyNumberFormat="1" applyFont="1" applyBorder="1" applyAlignment="1" applyProtection="1">
      <alignment horizontal="center" vertical="center"/>
      <protection/>
    </xf>
    <xf numFmtId="0" fontId="16" fillId="0" borderId="8" xfId="21" applyNumberFormat="1" applyBorder="1" applyAlignment="1" applyProtection="1">
      <alignment horizontal="center" vertical="center" wrapText="1"/>
      <protection/>
    </xf>
    <xf numFmtId="0" fontId="16" fillId="0" borderId="15" xfId="21" applyBorder="1" applyAlignment="1" applyProtection="1">
      <alignment horizontal="center" vertical="center" wrapText="1"/>
      <protection/>
    </xf>
    <xf numFmtId="206" fontId="23" fillId="0" borderId="0" xfId="21" applyNumberFormat="1" applyFont="1" applyBorder="1" applyAlignment="1" applyProtection="1">
      <alignment horizontal="center" vertical="center"/>
      <protection/>
    </xf>
    <xf numFmtId="0" fontId="20" fillId="0" borderId="8" xfId="21" applyFont="1" applyBorder="1" applyAlignment="1" applyProtection="1">
      <alignment horizontal="center" vertical="center" wrapText="1"/>
      <protection/>
    </xf>
    <xf numFmtId="0" fontId="20" fillId="0" borderId="15" xfId="21" applyFont="1" applyBorder="1" applyAlignment="1" applyProtection="1">
      <alignment horizontal="center" vertical="center" wrapText="1"/>
      <protection/>
    </xf>
    <xf numFmtId="0" fontId="20" fillId="0" borderId="6" xfId="21" applyFont="1" applyBorder="1" applyAlignment="1" applyProtection="1">
      <alignment horizontal="center" vertical="center" wrapText="1"/>
      <protection/>
    </xf>
    <xf numFmtId="0" fontId="20" fillId="0" borderId="5" xfId="21" applyFont="1" applyBorder="1" applyAlignment="1" applyProtection="1">
      <alignment horizontal="center" vertical="center" wrapText="1"/>
      <protection/>
    </xf>
    <xf numFmtId="0" fontId="16" fillId="0" borderId="0" xfId="21" applyNumberFormat="1" applyBorder="1" applyAlignment="1" applyProtection="1">
      <alignment vertical="center" wrapText="1"/>
      <protection/>
    </xf>
    <xf numFmtId="0" fontId="16" fillId="0" borderId="0" xfId="21" applyBorder="1" applyAlignment="1" applyProtection="1">
      <alignment vertical="center" wrapText="1"/>
      <protection/>
    </xf>
    <xf numFmtId="0" fontId="19" fillId="0" borderId="0" xfId="21" applyNumberFormat="1" applyFont="1" applyFill="1" applyBorder="1" applyAlignment="1" applyProtection="1">
      <alignment vertical="center"/>
      <protection locked="0"/>
    </xf>
    <xf numFmtId="0" fontId="16" fillId="0" borderId="0" xfId="21" applyFont="1" applyAlignment="1" applyProtection="1">
      <alignment vertical="center"/>
      <protection locked="0"/>
    </xf>
    <xf numFmtId="0" fontId="18" fillId="0" borderId="0" xfId="21" applyFont="1" applyBorder="1" applyAlignment="1" applyProtection="1">
      <alignment vertical="center"/>
      <protection/>
    </xf>
    <xf numFmtId="209" fontId="23" fillId="0" borderId="0" xfId="21" applyNumberFormat="1" applyFont="1" applyBorder="1" applyAlignment="1" applyProtection="1">
      <alignment vertical="center"/>
      <protection/>
    </xf>
    <xf numFmtId="209" fontId="23" fillId="0" borderId="0" xfId="21" applyNumberFormat="1" applyFont="1" applyBorder="1" applyAlignment="1" applyProtection="1">
      <alignment horizontal="center" vertical="center"/>
      <protection/>
    </xf>
    <xf numFmtId="209" fontId="23" fillId="0" borderId="0" xfId="21" applyNumberFormat="1" applyFont="1" applyAlignment="1" applyProtection="1">
      <alignment horizontal="center" vertical="center"/>
      <protection/>
    </xf>
    <xf numFmtId="180" fontId="23" fillId="0" borderId="0" xfId="21" applyNumberFormat="1" applyFont="1" applyBorder="1" applyAlignment="1" applyProtection="1">
      <alignment vertical="center"/>
      <protection/>
    </xf>
    <xf numFmtId="182" fontId="18" fillId="0" borderId="0" xfId="21" applyNumberFormat="1" applyFont="1" applyAlignment="1" applyProtection="1">
      <alignment horizontal="center" vertical="center"/>
      <protection/>
    </xf>
    <xf numFmtId="182" fontId="0" fillId="0" borderId="0" xfId="0" applyNumberFormat="1" applyAlignment="1">
      <alignment horizontal="center" vertical="center"/>
    </xf>
    <xf numFmtId="182" fontId="23" fillId="0" borderId="0" xfId="21" applyNumberFormat="1" applyFont="1" applyBorder="1" applyAlignment="1" applyProtection="1">
      <alignment vertical="center"/>
      <protection/>
    </xf>
    <xf numFmtId="0" fontId="23" fillId="0" borderId="0" xfId="21" applyFont="1" applyBorder="1" applyAlignment="1" applyProtection="1">
      <alignment vertical="center"/>
      <protection/>
    </xf>
    <xf numFmtId="207" fontId="29" fillId="0" borderId="0" xfId="0" applyNumberFormat="1" applyFont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足場計算書（朝顔足場：ネット張り）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180</xdr:row>
      <xdr:rowOff>142875</xdr:rowOff>
    </xdr:from>
    <xdr:to>
      <xdr:col>42</xdr:col>
      <xdr:colOff>28575</xdr:colOff>
      <xdr:row>182</xdr:row>
      <xdr:rowOff>9525</xdr:rowOff>
    </xdr:to>
    <xdr:sp>
      <xdr:nvSpPr>
        <xdr:cNvPr id="1" name="TextBox 118"/>
        <xdr:cNvSpPr txBox="1">
          <a:spLocks noChangeArrowheads="1"/>
        </xdr:cNvSpPr>
      </xdr:nvSpPr>
      <xdr:spPr>
        <a:xfrm>
          <a:off x="3790950" y="352044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足場パイプ</a:t>
          </a:r>
        </a:p>
      </xdr:txBody>
    </xdr:sp>
    <xdr:clientData/>
  </xdr:twoCellAnchor>
  <xdr:twoCellAnchor>
    <xdr:from>
      <xdr:col>16</xdr:col>
      <xdr:colOff>104775</xdr:colOff>
      <xdr:row>179</xdr:row>
      <xdr:rowOff>76200</xdr:rowOff>
    </xdr:from>
    <xdr:to>
      <xdr:col>29</xdr:col>
      <xdr:colOff>95250</xdr:colOff>
      <xdr:row>186</xdr:row>
      <xdr:rowOff>76200</xdr:rowOff>
    </xdr:to>
    <xdr:sp>
      <xdr:nvSpPr>
        <xdr:cNvPr id="2" name="AutoShape 120"/>
        <xdr:cNvSpPr>
          <a:spLocks/>
        </xdr:cNvSpPr>
      </xdr:nvSpPr>
      <xdr:spPr>
        <a:xfrm>
          <a:off x="1933575" y="34966275"/>
          <a:ext cx="1476375" cy="1200150"/>
        </a:xfrm>
        <a:prstGeom prst="roundRect">
          <a:avLst/>
        </a:pr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89</xdr:row>
      <xdr:rowOff>19050</xdr:rowOff>
    </xdr:from>
    <xdr:to>
      <xdr:col>47</xdr:col>
      <xdr:colOff>66675</xdr:colOff>
      <xdr:row>91</xdr:row>
      <xdr:rowOff>0</xdr:rowOff>
    </xdr:to>
    <xdr:sp>
      <xdr:nvSpPr>
        <xdr:cNvPr id="3" name="AutoShape 84"/>
        <xdr:cNvSpPr>
          <a:spLocks/>
        </xdr:cNvSpPr>
      </xdr:nvSpPr>
      <xdr:spPr>
        <a:xfrm>
          <a:off x="1209675" y="18688050"/>
          <a:ext cx="4229100" cy="3238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109</xdr:row>
      <xdr:rowOff>28575</xdr:rowOff>
    </xdr:from>
    <xdr:to>
      <xdr:col>64</xdr:col>
      <xdr:colOff>9525</xdr:colOff>
      <xdr:row>110</xdr:row>
      <xdr:rowOff>152400</xdr:rowOff>
    </xdr:to>
    <xdr:sp>
      <xdr:nvSpPr>
        <xdr:cNvPr id="4" name="Line 92"/>
        <xdr:cNvSpPr>
          <a:spLocks/>
        </xdr:cNvSpPr>
      </xdr:nvSpPr>
      <xdr:spPr>
        <a:xfrm>
          <a:off x="6753225" y="22126575"/>
          <a:ext cx="5715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109</xdr:row>
      <xdr:rowOff>28575</xdr:rowOff>
    </xdr:from>
    <xdr:to>
      <xdr:col>88</xdr:col>
      <xdr:colOff>9525</xdr:colOff>
      <xdr:row>110</xdr:row>
      <xdr:rowOff>152400</xdr:rowOff>
    </xdr:to>
    <xdr:sp>
      <xdr:nvSpPr>
        <xdr:cNvPr id="5" name="Line 93"/>
        <xdr:cNvSpPr>
          <a:spLocks/>
        </xdr:cNvSpPr>
      </xdr:nvSpPr>
      <xdr:spPr>
        <a:xfrm>
          <a:off x="9496425" y="22126575"/>
          <a:ext cx="5715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178</xdr:row>
      <xdr:rowOff>161925</xdr:rowOff>
    </xdr:from>
    <xdr:to>
      <xdr:col>32</xdr:col>
      <xdr:colOff>85725</xdr:colOff>
      <xdr:row>179</xdr:row>
      <xdr:rowOff>76200</xdr:rowOff>
    </xdr:to>
    <xdr:sp>
      <xdr:nvSpPr>
        <xdr:cNvPr id="6" name="Rectangle 94"/>
        <xdr:cNvSpPr>
          <a:spLocks/>
        </xdr:cNvSpPr>
      </xdr:nvSpPr>
      <xdr:spPr>
        <a:xfrm>
          <a:off x="1638300" y="34880550"/>
          <a:ext cx="21050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186</xdr:row>
      <xdr:rowOff>76200</xdr:rowOff>
    </xdr:from>
    <xdr:to>
      <xdr:col>32</xdr:col>
      <xdr:colOff>85725</xdr:colOff>
      <xdr:row>186</xdr:row>
      <xdr:rowOff>161925</xdr:rowOff>
    </xdr:to>
    <xdr:sp>
      <xdr:nvSpPr>
        <xdr:cNvPr id="7" name="Rectangle 95"/>
        <xdr:cNvSpPr>
          <a:spLocks/>
        </xdr:cNvSpPr>
      </xdr:nvSpPr>
      <xdr:spPr>
        <a:xfrm>
          <a:off x="1638300" y="36166425"/>
          <a:ext cx="21050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178</xdr:row>
      <xdr:rowOff>0</xdr:rowOff>
    </xdr:from>
    <xdr:to>
      <xdr:col>16</xdr:col>
      <xdr:colOff>76200</xdr:colOff>
      <xdr:row>194</xdr:row>
      <xdr:rowOff>9525</xdr:rowOff>
    </xdr:to>
    <xdr:sp>
      <xdr:nvSpPr>
        <xdr:cNvPr id="8" name="Rectangle 96"/>
        <xdr:cNvSpPr>
          <a:spLocks/>
        </xdr:cNvSpPr>
      </xdr:nvSpPr>
      <xdr:spPr>
        <a:xfrm>
          <a:off x="1828800" y="34718625"/>
          <a:ext cx="7620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178</xdr:row>
      <xdr:rowOff>0</xdr:rowOff>
    </xdr:from>
    <xdr:to>
      <xdr:col>30</xdr:col>
      <xdr:colOff>76200</xdr:colOff>
      <xdr:row>194</xdr:row>
      <xdr:rowOff>9525</xdr:rowOff>
    </xdr:to>
    <xdr:sp>
      <xdr:nvSpPr>
        <xdr:cNvPr id="9" name="Rectangle 97"/>
        <xdr:cNvSpPr>
          <a:spLocks/>
        </xdr:cNvSpPr>
      </xdr:nvSpPr>
      <xdr:spPr>
        <a:xfrm>
          <a:off x="3429000" y="34718625"/>
          <a:ext cx="7620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188</xdr:row>
      <xdr:rowOff>104775</xdr:rowOff>
    </xdr:from>
    <xdr:to>
      <xdr:col>39</xdr:col>
      <xdr:colOff>104775</xdr:colOff>
      <xdr:row>189</xdr:row>
      <xdr:rowOff>9525</xdr:rowOff>
    </xdr:to>
    <xdr:sp>
      <xdr:nvSpPr>
        <xdr:cNvPr id="10" name="Rectangle 98"/>
        <xdr:cNvSpPr>
          <a:spLocks/>
        </xdr:cNvSpPr>
      </xdr:nvSpPr>
      <xdr:spPr>
        <a:xfrm>
          <a:off x="790575" y="36537900"/>
          <a:ext cx="3771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192</xdr:row>
      <xdr:rowOff>104775</xdr:rowOff>
    </xdr:from>
    <xdr:to>
      <xdr:col>40</xdr:col>
      <xdr:colOff>0</xdr:colOff>
      <xdr:row>193</xdr:row>
      <xdr:rowOff>9525</xdr:rowOff>
    </xdr:to>
    <xdr:sp>
      <xdr:nvSpPr>
        <xdr:cNvPr id="11" name="Rectangle 99"/>
        <xdr:cNvSpPr>
          <a:spLocks/>
        </xdr:cNvSpPr>
      </xdr:nvSpPr>
      <xdr:spPr>
        <a:xfrm>
          <a:off x="800100" y="37223700"/>
          <a:ext cx="3771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188</xdr:row>
      <xdr:rowOff>104775</xdr:rowOff>
    </xdr:from>
    <xdr:to>
      <xdr:col>7</xdr:col>
      <xdr:colOff>47625</xdr:colOff>
      <xdr:row>193</xdr:row>
      <xdr:rowOff>9525</xdr:rowOff>
    </xdr:to>
    <xdr:sp>
      <xdr:nvSpPr>
        <xdr:cNvPr id="12" name="Rectangle 101"/>
        <xdr:cNvSpPr>
          <a:spLocks/>
        </xdr:cNvSpPr>
      </xdr:nvSpPr>
      <xdr:spPr>
        <a:xfrm>
          <a:off x="790575" y="365379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188</xdr:row>
      <xdr:rowOff>104775</xdr:rowOff>
    </xdr:from>
    <xdr:to>
      <xdr:col>40</xdr:col>
      <xdr:colOff>0</xdr:colOff>
      <xdr:row>193</xdr:row>
      <xdr:rowOff>9525</xdr:rowOff>
    </xdr:to>
    <xdr:sp>
      <xdr:nvSpPr>
        <xdr:cNvPr id="13" name="Rectangle 102"/>
        <xdr:cNvSpPr>
          <a:spLocks/>
        </xdr:cNvSpPr>
      </xdr:nvSpPr>
      <xdr:spPr>
        <a:xfrm>
          <a:off x="4514850" y="365379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188</xdr:row>
      <xdr:rowOff>104775</xdr:rowOff>
    </xdr:from>
    <xdr:to>
      <xdr:col>7</xdr:col>
      <xdr:colOff>47625</xdr:colOff>
      <xdr:row>193</xdr:row>
      <xdr:rowOff>9525</xdr:rowOff>
    </xdr:to>
    <xdr:sp>
      <xdr:nvSpPr>
        <xdr:cNvPr id="14" name="Rectangle 103"/>
        <xdr:cNvSpPr>
          <a:spLocks/>
        </xdr:cNvSpPr>
      </xdr:nvSpPr>
      <xdr:spPr>
        <a:xfrm>
          <a:off x="790575" y="365379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188</xdr:row>
      <xdr:rowOff>104775</xdr:rowOff>
    </xdr:from>
    <xdr:to>
      <xdr:col>18</xdr:col>
      <xdr:colOff>95250</xdr:colOff>
      <xdr:row>193</xdr:row>
      <xdr:rowOff>9525</xdr:rowOff>
    </xdr:to>
    <xdr:sp>
      <xdr:nvSpPr>
        <xdr:cNvPr id="15" name="Rectangle 104"/>
        <xdr:cNvSpPr>
          <a:spLocks/>
        </xdr:cNvSpPr>
      </xdr:nvSpPr>
      <xdr:spPr>
        <a:xfrm>
          <a:off x="2095500" y="365379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188</xdr:row>
      <xdr:rowOff>104775</xdr:rowOff>
    </xdr:from>
    <xdr:to>
      <xdr:col>28</xdr:col>
      <xdr:colOff>47625</xdr:colOff>
      <xdr:row>193</xdr:row>
      <xdr:rowOff>9525</xdr:rowOff>
    </xdr:to>
    <xdr:sp>
      <xdr:nvSpPr>
        <xdr:cNvPr id="16" name="Rectangle 105"/>
        <xdr:cNvSpPr>
          <a:spLocks/>
        </xdr:cNvSpPr>
      </xdr:nvSpPr>
      <xdr:spPr>
        <a:xfrm>
          <a:off x="3190875" y="365379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178</xdr:row>
      <xdr:rowOff>142875</xdr:rowOff>
    </xdr:from>
    <xdr:to>
      <xdr:col>16</xdr:col>
      <xdr:colOff>95250</xdr:colOff>
      <xdr:row>179</xdr:row>
      <xdr:rowOff>85725</xdr:rowOff>
    </xdr:to>
    <xdr:sp>
      <xdr:nvSpPr>
        <xdr:cNvPr id="17" name="Oval 106"/>
        <xdr:cNvSpPr>
          <a:spLocks/>
        </xdr:cNvSpPr>
      </xdr:nvSpPr>
      <xdr:spPr>
        <a:xfrm>
          <a:off x="1809750" y="348615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178</xdr:row>
      <xdr:rowOff>142875</xdr:rowOff>
    </xdr:from>
    <xdr:to>
      <xdr:col>30</xdr:col>
      <xdr:colOff>95250</xdr:colOff>
      <xdr:row>179</xdr:row>
      <xdr:rowOff>85725</xdr:rowOff>
    </xdr:to>
    <xdr:sp>
      <xdr:nvSpPr>
        <xdr:cNvPr id="18" name="Oval 107"/>
        <xdr:cNvSpPr>
          <a:spLocks/>
        </xdr:cNvSpPr>
      </xdr:nvSpPr>
      <xdr:spPr>
        <a:xfrm>
          <a:off x="3409950" y="348615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186</xdr:row>
      <xdr:rowOff>66675</xdr:rowOff>
    </xdr:from>
    <xdr:to>
      <xdr:col>30</xdr:col>
      <xdr:colOff>85725</xdr:colOff>
      <xdr:row>187</xdr:row>
      <xdr:rowOff>9525</xdr:rowOff>
    </xdr:to>
    <xdr:sp>
      <xdr:nvSpPr>
        <xdr:cNvPr id="19" name="Oval 108"/>
        <xdr:cNvSpPr>
          <a:spLocks/>
        </xdr:cNvSpPr>
      </xdr:nvSpPr>
      <xdr:spPr>
        <a:xfrm>
          <a:off x="3400425" y="361569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186</xdr:row>
      <xdr:rowOff>57150</xdr:rowOff>
    </xdr:from>
    <xdr:to>
      <xdr:col>16</xdr:col>
      <xdr:colOff>85725</xdr:colOff>
      <xdr:row>187</xdr:row>
      <xdr:rowOff>0</xdr:rowOff>
    </xdr:to>
    <xdr:sp>
      <xdr:nvSpPr>
        <xdr:cNvPr id="20" name="Oval 109"/>
        <xdr:cNvSpPr>
          <a:spLocks/>
        </xdr:cNvSpPr>
      </xdr:nvSpPr>
      <xdr:spPr>
        <a:xfrm>
          <a:off x="1800225" y="3614737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188</xdr:row>
      <xdr:rowOff>85725</xdr:rowOff>
    </xdr:from>
    <xdr:to>
      <xdr:col>30</xdr:col>
      <xdr:colOff>104775</xdr:colOff>
      <xdr:row>189</xdr:row>
      <xdr:rowOff>28575</xdr:rowOff>
    </xdr:to>
    <xdr:sp>
      <xdr:nvSpPr>
        <xdr:cNvPr id="21" name="Oval 110"/>
        <xdr:cNvSpPr>
          <a:spLocks/>
        </xdr:cNvSpPr>
      </xdr:nvSpPr>
      <xdr:spPr>
        <a:xfrm>
          <a:off x="3419475" y="3651885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188</xdr:row>
      <xdr:rowOff>76200</xdr:rowOff>
    </xdr:from>
    <xdr:to>
      <xdr:col>16</xdr:col>
      <xdr:colOff>76200</xdr:colOff>
      <xdr:row>189</xdr:row>
      <xdr:rowOff>19050</xdr:rowOff>
    </xdr:to>
    <xdr:sp>
      <xdr:nvSpPr>
        <xdr:cNvPr id="22" name="Oval 111"/>
        <xdr:cNvSpPr>
          <a:spLocks/>
        </xdr:cNvSpPr>
      </xdr:nvSpPr>
      <xdr:spPr>
        <a:xfrm>
          <a:off x="1790700" y="365093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192</xdr:row>
      <xdr:rowOff>85725</xdr:rowOff>
    </xdr:from>
    <xdr:to>
      <xdr:col>16</xdr:col>
      <xdr:colOff>104775</xdr:colOff>
      <xdr:row>193</xdr:row>
      <xdr:rowOff>28575</xdr:rowOff>
    </xdr:to>
    <xdr:sp>
      <xdr:nvSpPr>
        <xdr:cNvPr id="23" name="Oval 112"/>
        <xdr:cNvSpPr>
          <a:spLocks/>
        </xdr:cNvSpPr>
      </xdr:nvSpPr>
      <xdr:spPr>
        <a:xfrm>
          <a:off x="1819275" y="3720465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192</xdr:row>
      <xdr:rowOff>76200</xdr:rowOff>
    </xdr:from>
    <xdr:to>
      <xdr:col>30</xdr:col>
      <xdr:colOff>104775</xdr:colOff>
      <xdr:row>193</xdr:row>
      <xdr:rowOff>19050</xdr:rowOff>
    </xdr:to>
    <xdr:sp>
      <xdr:nvSpPr>
        <xdr:cNvPr id="24" name="Oval 115"/>
        <xdr:cNvSpPr>
          <a:spLocks/>
        </xdr:cNvSpPr>
      </xdr:nvSpPr>
      <xdr:spPr>
        <a:xfrm>
          <a:off x="3419475" y="371951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182</xdr:row>
      <xdr:rowOff>0</xdr:rowOff>
    </xdr:from>
    <xdr:to>
      <xdr:col>33</xdr:col>
      <xdr:colOff>19050</xdr:colOff>
      <xdr:row>186</xdr:row>
      <xdr:rowOff>104775</xdr:rowOff>
    </xdr:to>
    <xdr:sp>
      <xdr:nvSpPr>
        <xdr:cNvPr id="25" name="Line 116"/>
        <xdr:cNvSpPr>
          <a:spLocks/>
        </xdr:cNvSpPr>
      </xdr:nvSpPr>
      <xdr:spPr>
        <a:xfrm flipV="1">
          <a:off x="3076575" y="35404425"/>
          <a:ext cx="714375" cy="7905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182</xdr:row>
      <xdr:rowOff>0</xdr:rowOff>
    </xdr:from>
    <xdr:to>
      <xdr:col>39</xdr:col>
      <xdr:colOff>104775</xdr:colOff>
      <xdr:row>182</xdr:row>
      <xdr:rowOff>0</xdr:rowOff>
    </xdr:to>
    <xdr:sp>
      <xdr:nvSpPr>
        <xdr:cNvPr id="26" name="Line 117"/>
        <xdr:cNvSpPr>
          <a:spLocks/>
        </xdr:cNvSpPr>
      </xdr:nvSpPr>
      <xdr:spPr>
        <a:xfrm>
          <a:off x="3790950" y="35404425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182</xdr:row>
      <xdr:rowOff>0</xdr:rowOff>
    </xdr:from>
    <xdr:to>
      <xdr:col>33</xdr:col>
      <xdr:colOff>0</xdr:colOff>
      <xdr:row>182</xdr:row>
      <xdr:rowOff>66675</xdr:rowOff>
    </xdr:to>
    <xdr:sp>
      <xdr:nvSpPr>
        <xdr:cNvPr id="27" name="Line 119"/>
        <xdr:cNvSpPr>
          <a:spLocks/>
        </xdr:cNvSpPr>
      </xdr:nvSpPr>
      <xdr:spPr>
        <a:xfrm flipH="1">
          <a:off x="3505200" y="35404425"/>
          <a:ext cx="266700" cy="666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184</xdr:row>
      <xdr:rowOff>85725</xdr:rowOff>
    </xdr:from>
    <xdr:to>
      <xdr:col>34</xdr:col>
      <xdr:colOff>76200</xdr:colOff>
      <xdr:row>186</xdr:row>
      <xdr:rowOff>104775</xdr:rowOff>
    </xdr:to>
    <xdr:sp>
      <xdr:nvSpPr>
        <xdr:cNvPr id="28" name="Line 121"/>
        <xdr:cNvSpPr>
          <a:spLocks/>
        </xdr:cNvSpPr>
      </xdr:nvSpPr>
      <xdr:spPr>
        <a:xfrm flipH="1">
          <a:off x="3505200" y="35833050"/>
          <a:ext cx="457200" cy="361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184</xdr:row>
      <xdr:rowOff>85725</xdr:rowOff>
    </xdr:from>
    <xdr:to>
      <xdr:col>45</xdr:col>
      <xdr:colOff>19050</xdr:colOff>
      <xdr:row>184</xdr:row>
      <xdr:rowOff>85725</xdr:rowOff>
    </xdr:to>
    <xdr:sp>
      <xdr:nvSpPr>
        <xdr:cNvPr id="29" name="Line 122"/>
        <xdr:cNvSpPr>
          <a:spLocks/>
        </xdr:cNvSpPr>
      </xdr:nvSpPr>
      <xdr:spPr>
        <a:xfrm>
          <a:off x="3962400" y="35833050"/>
          <a:ext cx="12001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183</xdr:row>
      <xdr:rowOff>66675</xdr:rowOff>
    </xdr:from>
    <xdr:to>
      <xdr:col>47</xdr:col>
      <xdr:colOff>28575</xdr:colOff>
      <xdr:row>184</xdr:row>
      <xdr:rowOff>104775</xdr:rowOff>
    </xdr:to>
    <xdr:sp>
      <xdr:nvSpPr>
        <xdr:cNvPr id="30" name="TextBox 123"/>
        <xdr:cNvSpPr txBox="1">
          <a:spLocks noChangeArrowheads="1"/>
        </xdr:cNvSpPr>
      </xdr:nvSpPr>
      <xdr:spPr>
        <a:xfrm>
          <a:off x="4010025" y="35642550"/>
          <a:ext cx="1390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直交クランプ（●点）
</a:t>
          </a:r>
        </a:p>
      </xdr:txBody>
    </xdr:sp>
    <xdr:clientData/>
  </xdr:twoCellAnchor>
  <xdr:twoCellAnchor>
    <xdr:from>
      <xdr:col>40</xdr:col>
      <xdr:colOff>0</xdr:colOff>
      <xdr:row>191</xdr:row>
      <xdr:rowOff>0</xdr:rowOff>
    </xdr:from>
    <xdr:to>
      <xdr:col>47</xdr:col>
      <xdr:colOff>0</xdr:colOff>
      <xdr:row>191</xdr:row>
      <xdr:rowOff>0</xdr:rowOff>
    </xdr:to>
    <xdr:sp>
      <xdr:nvSpPr>
        <xdr:cNvPr id="31" name="Line 124"/>
        <xdr:cNvSpPr>
          <a:spLocks/>
        </xdr:cNvSpPr>
      </xdr:nvSpPr>
      <xdr:spPr>
        <a:xfrm flipH="1">
          <a:off x="4572000" y="36947475"/>
          <a:ext cx="800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190</xdr:row>
      <xdr:rowOff>0</xdr:rowOff>
    </xdr:from>
    <xdr:to>
      <xdr:col>55</xdr:col>
      <xdr:colOff>19050</xdr:colOff>
      <xdr:row>191</xdr:row>
      <xdr:rowOff>38100</xdr:rowOff>
    </xdr:to>
    <xdr:sp>
      <xdr:nvSpPr>
        <xdr:cNvPr id="32" name="TextBox 125"/>
        <xdr:cNvSpPr txBox="1">
          <a:spLocks noChangeArrowheads="1"/>
        </xdr:cNvSpPr>
      </xdr:nvSpPr>
      <xdr:spPr>
        <a:xfrm>
          <a:off x="4686300" y="36776025"/>
          <a:ext cx="1619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枠組足場
</a:t>
          </a:r>
        </a:p>
      </xdr:txBody>
    </xdr:sp>
    <xdr:clientData/>
  </xdr:twoCellAnchor>
  <xdr:twoCellAnchor>
    <xdr:from>
      <xdr:col>23</xdr:col>
      <xdr:colOff>66675</xdr:colOff>
      <xdr:row>193</xdr:row>
      <xdr:rowOff>19050</xdr:rowOff>
    </xdr:from>
    <xdr:to>
      <xdr:col>23</xdr:col>
      <xdr:colOff>66675</xdr:colOff>
      <xdr:row>195</xdr:row>
      <xdr:rowOff>9525</xdr:rowOff>
    </xdr:to>
    <xdr:sp>
      <xdr:nvSpPr>
        <xdr:cNvPr id="33" name="Line 126"/>
        <xdr:cNvSpPr>
          <a:spLocks/>
        </xdr:cNvSpPr>
      </xdr:nvSpPr>
      <xdr:spPr>
        <a:xfrm flipV="1">
          <a:off x="2695575" y="37309425"/>
          <a:ext cx="0" cy="33337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195</xdr:row>
      <xdr:rowOff>28575</xdr:rowOff>
    </xdr:from>
    <xdr:to>
      <xdr:col>27</xdr:col>
      <xdr:colOff>47625</xdr:colOff>
      <xdr:row>196</xdr:row>
      <xdr:rowOff>66675</xdr:rowOff>
    </xdr:to>
    <xdr:sp>
      <xdr:nvSpPr>
        <xdr:cNvPr id="34" name="TextBox 128"/>
        <xdr:cNvSpPr txBox="1">
          <a:spLocks noChangeArrowheads="1"/>
        </xdr:cNvSpPr>
      </xdr:nvSpPr>
      <xdr:spPr>
        <a:xfrm>
          <a:off x="2800350" y="376618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Pｆ
</a:t>
          </a:r>
        </a:p>
      </xdr:txBody>
    </xdr:sp>
    <xdr:clientData/>
  </xdr:twoCellAnchor>
  <xdr:twoCellAnchor>
    <xdr:from>
      <xdr:col>3</xdr:col>
      <xdr:colOff>104775</xdr:colOff>
      <xdr:row>179</xdr:row>
      <xdr:rowOff>38100</xdr:rowOff>
    </xdr:from>
    <xdr:to>
      <xdr:col>14</xdr:col>
      <xdr:colOff>28575</xdr:colOff>
      <xdr:row>179</xdr:row>
      <xdr:rowOff>38100</xdr:rowOff>
    </xdr:to>
    <xdr:sp>
      <xdr:nvSpPr>
        <xdr:cNvPr id="35" name="Line 134"/>
        <xdr:cNvSpPr>
          <a:spLocks/>
        </xdr:cNvSpPr>
      </xdr:nvSpPr>
      <xdr:spPr>
        <a:xfrm flipH="1">
          <a:off x="447675" y="34928175"/>
          <a:ext cx="1181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114300</xdr:rowOff>
    </xdr:from>
    <xdr:to>
      <xdr:col>14</xdr:col>
      <xdr:colOff>28575</xdr:colOff>
      <xdr:row>186</xdr:row>
      <xdr:rowOff>114300</xdr:rowOff>
    </xdr:to>
    <xdr:sp>
      <xdr:nvSpPr>
        <xdr:cNvPr id="36" name="Line 135"/>
        <xdr:cNvSpPr>
          <a:spLocks/>
        </xdr:cNvSpPr>
      </xdr:nvSpPr>
      <xdr:spPr>
        <a:xfrm flipH="1">
          <a:off x="457200" y="362045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38100</xdr:rowOff>
    </xdr:from>
    <xdr:to>
      <xdr:col>5</xdr:col>
      <xdr:colOff>0</xdr:colOff>
      <xdr:row>186</xdr:row>
      <xdr:rowOff>114300</xdr:rowOff>
    </xdr:to>
    <xdr:sp>
      <xdr:nvSpPr>
        <xdr:cNvPr id="37" name="Line 136"/>
        <xdr:cNvSpPr>
          <a:spLocks/>
        </xdr:cNvSpPr>
      </xdr:nvSpPr>
      <xdr:spPr>
        <a:xfrm>
          <a:off x="571500" y="34928175"/>
          <a:ext cx="0" cy="12763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133350</xdr:rowOff>
    </xdr:from>
    <xdr:to>
      <xdr:col>6</xdr:col>
      <xdr:colOff>95250</xdr:colOff>
      <xdr:row>188</xdr:row>
      <xdr:rowOff>133350</xdr:rowOff>
    </xdr:to>
    <xdr:sp>
      <xdr:nvSpPr>
        <xdr:cNvPr id="38" name="Line 137"/>
        <xdr:cNvSpPr>
          <a:spLocks/>
        </xdr:cNvSpPr>
      </xdr:nvSpPr>
      <xdr:spPr>
        <a:xfrm flipH="1">
          <a:off x="457200" y="36566475"/>
          <a:ext cx="3238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192</xdr:row>
      <xdr:rowOff>133350</xdr:rowOff>
    </xdr:from>
    <xdr:to>
      <xdr:col>6</xdr:col>
      <xdr:colOff>95250</xdr:colOff>
      <xdr:row>192</xdr:row>
      <xdr:rowOff>133350</xdr:rowOff>
    </xdr:to>
    <xdr:sp>
      <xdr:nvSpPr>
        <xdr:cNvPr id="39" name="Line 138"/>
        <xdr:cNvSpPr>
          <a:spLocks/>
        </xdr:cNvSpPr>
      </xdr:nvSpPr>
      <xdr:spPr>
        <a:xfrm flipH="1">
          <a:off x="561975" y="37252275"/>
          <a:ext cx="2190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188</xdr:row>
      <xdr:rowOff>142875</xdr:rowOff>
    </xdr:from>
    <xdr:to>
      <xdr:col>5</xdr:col>
      <xdr:colOff>0</xdr:colOff>
      <xdr:row>192</xdr:row>
      <xdr:rowOff>133350</xdr:rowOff>
    </xdr:to>
    <xdr:sp>
      <xdr:nvSpPr>
        <xdr:cNvPr id="40" name="Line 139"/>
        <xdr:cNvSpPr>
          <a:spLocks/>
        </xdr:cNvSpPr>
      </xdr:nvSpPr>
      <xdr:spPr>
        <a:xfrm>
          <a:off x="571500" y="36576000"/>
          <a:ext cx="0" cy="6762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114300</xdr:rowOff>
    </xdr:from>
    <xdr:to>
      <xdr:col>5</xdr:col>
      <xdr:colOff>0</xdr:colOff>
      <xdr:row>188</xdr:row>
      <xdr:rowOff>142875</xdr:rowOff>
    </xdr:to>
    <xdr:sp>
      <xdr:nvSpPr>
        <xdr:cNvPr id="41" name="Line 141"/>
        <xdr:cNvSpPr>
          <a:spLocks/>
        </xdr:cNvSpPr>
      </xdr:nvSpPr>
      <xdr:spPr>
        <a:xfrm>
          <a:off x="571500" y="36204525"/>
          <a:ext cx="0" cy="3714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176</xdr:row>
      <xdr:rowOff>0</xdr:rowOff>
    </xdr:from>
    <xdr:to>
      <xdr:col>16</xdr:col>
      <xdr:colOff>47625</xdr:colOff>
      <xdr:row>177</xdr:row>
      <xdr:rowOff>161925</xdr:rowOff>
    </xdr:to>
    <xdr:sp>
      <xdr:nvSpPr>
        <xdr:cNvPr id="42" name="Line 144"/>
        <xdr:cNvSpPr>
          <a:spLocks/>
        </xdr:cNvSpPr>
      </xdr:nvSpPr>
      <xdr:spPr>
        <a:xfrm flipV="1">
          <a:off x="1876425" y="34375725"/>
          <a:ext cx="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176</xdr:row>
      <xdr:rowOff>0</xdr:rowOff>
    </xdr:from>
    <xdr:to>
      <xdr:col>30</xdr:col>
      <xdr:colOff>38100</xdr:colOff>
      <xdr:row>177</xdr:row>
      <xdr:rowOff>161925</xdr:rowOff>
    </xdr:to>
    <xdr:sp>
      <xdr:nvSpPr>
        <xdr:cNvPr id="43" name="Line 145"/>
        <xdr:cNvSpPr>
          <a:spLocks/>
        </xdr:cNvSpPr>
      </xdr:nvSpPr>
      <xdr:spPr>
        <a:xfrm flipV="1">
          <a:off x="3467100" y="34375725"/>
          <a:ext cx="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176</xdr:row>
      <xdr:rowOff>66675</xdr:rowOff>
    </xdr:from>
    <xdr:to>
      <xdr:col>30</xdr:col>
      <xdr:colOff>28575</xdr:colOff>
      <xdr:row>176</xdr:row>
      <xdr:rowOff>66675</xdr:rowOff>
    </xdr:to>
    <xdr:sp>
      <xdr:nvSpPr>
        <xdr:cNvPr id="44" name="Line 146"/>
        <xdr:cNvSpPr>
          <a:spLocks/>
        </xdr:cNvSpPr>
      </xdr:nvSpPr>
      <xdr:spPr>
        <a:xfrm>
          <a:off x="1866900" y="34442400"/>
          <a:ext cx="1590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66675</xdr:colOff>
      <xdr:row>221</xdr:row>
      <xdr:rowOff>161925</xdr:rowOff>
    </xdr:from>
    <xdr:to>
      <xdr:col>50</xdr:col>
      <xdr:colOff>0</xdr:colOff>
      <xdr:row>223</xdr:row>
      <xdr:rowOff>28575</xdr:rowOff>
    </xdr:to>
    <xdr:sp>
      <xdr:nvSpPr>
        <xdr:cNvPr id="45" name="TextBox 177"/>
        <xdr:cNvSpPr txBox="1">
          <a:spLocks noChangeArrowheads="1"/>
        </xdr:cNvSpPr>
      </xdr:nvSpPr>
      <xdr:spPr>
        <a:xfrm>
          <a:off x="5210175" y="4225290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Ps</a:t>
          </a:r>
        </a:p>
      </xdr:txBody>
    </xdr:sp>
    <xdr:clientData/>
  </xdr:twoCellAnchor>
  <xdr:twoCellAnchor>
    <xdr:from>
      <xdr:col>49</xdr:col>
      <xdr:colOff>104775</xdr:colOff>
      <xdr:row>18</xdr:row>
      <xdr:rowOff>0</xdr:rowOff>
    </xdr:from>
    <xdr:to>
      <xdr:col>57</xdr:col>
      <xdr:colOff>85725</xdr:colOff>
      <xdr:row>18</xdr:row>
      <xdr:rowOff>161925</xdr:rowOff>
    </xdr:to>
    <xdr:sp>
      <xdr:nvSpPr>
        <xdr:cNvPr id="46" name="TextBox 527"/>
        <xdr:cNvSpPr txBox="1">
          <a:spLocks noChangeArrowheads="1"/>
        </xdr:cNvSpPr>
      </xdr:nvSpPr>
      <xdr:spPr>
        <a:xfrm>
          <a:off x="5705475" y="4181475"/>
          <a:ext cx="895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連結ピン</a:t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56</xdr:col>
      <xdr:colOff>104775</xdr:colOff>
      <xdr:row>52</xdr:row>
      <xdr:rowOff>95250</xdr:rowOff>
    </xdr:to>
    <xdr:sp>
      <xdr:nvSpPr>
        <xdr:cNvPr id="47" name="Rectangle 776"/>
        <xdr:cNvSpPr>
          <a:spLocks/>
        </xdr:cNvSpPr>
      </xdr:nvSpPr>
      <xdr:spPr>
        <a:xfrm>
          <a:off x="238125" y="10096500"/>
          <a:ext cx="6267450" cy="2324100"/>
        </a:xfrm>
        <a:prstGeom prst="rect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182</xdr:row>
      <xdr:rowOff>0</xdr:rowOff>
    </xdr:from>
    <xdr:to>
      <xdr:col>27</xdr:col>
      <xdr:colOff>0</xdr:colOff>
      <xdr:row>183</xdr:row>
      <xdr:rowOff>0</xdr:rowOff>
    </xdr:to>
    <xdr:sp>
      <xdr:nvSpPr>
        <xdr:cNvPr id="48" name="TextBox 786"/>
        <xdr:cNvSpPr txBox="1">
          <a:spLocks noChangeArrowheads="1"/>
        </xdr:cNvSpPr>
      </xdr:nvSpPr>
      <xdr:spPr>
        <a:xfrm>
          <a:off x="2286000" y="35404425"/>
          <a:ext cx="800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橋脚</a:t>
          </a:r>
        </a:p>
      </xdr:txBody>
    </xdr:sp>
    <xdr:clientData/>
  </xdr:twoCellAnchor>
  <xdr:twoCellAnchor>
    <xdr:from>
      <xdr:col>10</xdr:col>
      <xdr:colOff>38100</xdr:colOff>
      <xdr:row>234</xdr:row>
      <xdr:rowOff>133350</xdr:rowOff>
    </xdr:from>
    <xdr:to>
      <xdr:col>10</xdr:col>
      <xdr:colOff>76200</xdr:colOff>
      <xdr:row>235</xdr:row>
      <xdr:rowOff>9525</xdr:rowOff>
    </xdr:to>
    <xdr:sp>
      <xdr:nvSpPr>
        <xdr:cNvPr id="49" name="Line 903"/>
        <xdr:cNvSpPr>
          <a:spLocks/>
        </xdr:cNvSpPr>
      </xdr:nvSpPr>
      <xdr:spPr>
        <a:xfrm>
          <a:off x="1181100" y="44453175"/>
          <a:ext cx="381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234</xdr:row>
      <xdr:rowOff>0</xdr:rowOff>
    </xdr:from>
    <xdr:to>
      <xdr:col>11</xdr:col>
      <xdr:colOff>9525</xdr:colOff>
      <xdr:row>235</xdr:row>
      <xdr:rowOff>9525</xdr:rowOff>
    </xdr:to>
    <xdr:sp>
      <xdr:nvSpPr>
        <xdr:cNvPr id="50" name="Line 904"/>
        <xdr:cNvSpPr>
          <a:spLocks/>
        </xdr:cNvSpPr>
      </xdr:nvSpPr>
      <xdr:spPr>
        <a:xfrm flipV="1">
          <a:off x="1228725" y="44319825"/>
          <a:ext cx="381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234</xdr:row>
      <xdr:rowOff>0</xdr:rowOff>
    </xdr:from>
    <xdr:to>
      <xdr:col>17</xdr:col>
      <xdr:colOff>9525</xdr:colOff>
      <xdr:row>234</xdr:row>
      <xdr:rowOff>0</xdr:rowOff>
    </xdr:to>
    <xdr:sp>
      <xdr:nvSpPr>
        <xdr:cNvPr id="51" name="Line 905"/>
        <xdr:cNvSpPr>
          <a:spLocks/>
        </xdr:cNvSpPr>
      </xdr:nvSpPr>
      <xdr:spPr>
        <a:xfrm>
          <a:off x="1266825" y="4431982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95250</xdr:colOff>
      <xdr:row>185</xdr:row>
      <xdr:rowOff>123825</xdr:rowOff>
    </xdr:from>
    <xdr:to>
      <xdr:col>83</xdr:col>
      <xdr:colOff>85725</xdr:colOff>
      <xdr:row>188</xdr:row>
      <xdr:rowOff>0</xdr:rowOff>
    </xdr:to>
    <xdr:sp>
      <xdr:nvSpPr>
        <xdr:cNvPr id="52" name="Line 126"/>
        <xdr:cNvSpPr>
          <a:spLocks/>
        </xdr:cNvSpPr>
      </xdr:nvSpPr>
      <xdr:spPr>
        <a:xfrm flipV="1">
          <a:off x="9239250" y="36042600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85725</xdr:colOff>
      <xdr:row>185</xdr:row>
      <xdr:rowOff>95250</xdr:rowOff>
    </xdr:from>
    <xdr:to>
      <xdr:col>83</xdr:col>
      <xdr:colOff>76200</xdr:colOff>
      <xdr:row>187</xdr:row>
      <xdr:rowOff>142875</xdr:rowOff>
    </xdr:to>
    <xdr:sp>
      <xdr:nvSpPr>
        <xdr:cNvPr id="53" name="Line 127"/>
        <xdr:cNvSpPr>
          <a:spLocks/>
        </xdr:cNvSpPr>
      </xdr:nvSpPr>
      <xdr:spPr>
        <a:xfrm flipV="1">
          <a:off x="9229725" y="3601402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57150</xdr:colOff>
      <xdr:row>185</xdr:row>
      <xdr:rowOff>95250</xdr:rowOff>
    </xdr:from>
    <xdr:to>
      <xdr:col>83</xdr:col>
      <xdr:colOff>47625</xdr:colOff>
      <xdr:row>187</xdr:row>
      <xdr:rowOff>142875</xdr:rowOff>
    </xdr:to>
    <xdr:sp>
      <xdr:nvSpPr>
        <xdr:cNvPr id="54" name="Line 128"/>
        <xdr:cNvSpPr>
          <a:spLocks/>
        </xdr:cNvSpPr>
      </xdr:nvSpPr>
      <xdr:spPr>
        <a:xfrm flipV="1">
          <a:off x="9201150" y="3601402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38100</xdr:colOff>
      <xdr:row>186</xdr:row>
      <xdr:rowOff>85725</xdr:rowOff>
    </xdr:from>
    <xdr:to>
      <xdr:col>85</xdr:col>
      <xdr:colOff>28575</xdr:colOff>
      <xdr:row>188</xdr:row>
      <xdr:rowOff>133350</xdr:rowOff>
    </xdr:to>
    <xdr:sp>
      <xdr:nvSpPr>
        <xdr:cNvPr id="55" name="Line 129"/>
        <xdr:cNvSpPr>
          <a:spLocks/>
        </xdr:cNvSpPr>
      </xdr:nvSpPr>
      <xdr:spPr>
        <a:xfrm flipV="1">
          <a:off x="9410700" y="36175950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28575</xdr:colOff>
      <xdr:row>186</xdr:row>
      <xdr:rowOff>57150</xdr:rowOff>
    </xdr:from>
    <xdr:to>
      <xdr:col>85</xdr:col>
      <xdr:colOff>19050</xdr:colOff>
      <xdr:row>188</xdr:row>
      <xdr:rowOff>104775</xdr:rowOff>
    </xdr:to>
    <xdr:sp>
      <xdr:nvSpPr>
        <xdr:cNvPr id="56" name="Line 130"/>
        <xdr:cNvSpPr>
          <a:spLocks/>
        </xdr:cNvSpPr>
      </xdr:nvSpPr>
      <xdr:spPr>
        <a:xfrm flipV="1">
          <a:off x="9401175" y="3614737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186</xdr:row>
      <xdr:rowOff>57150</xdr:rowOff>
    </xdr:from>
    <xdr:to>
      <xdr:col>84</xdr:col>
      <xdr:colOff>104775</xdr:colOff>
      <xdr:row>188</xdr:row>
      <xdr:rowOff>104775</xdr:rowOff>
    </xdr:to>
    <xdr:sp>
      <xdr:nvSpPr>
        <xdr:cNvPr id="57" name="Line 131"/>
        <xdr:cNvSpPr>
          <a:spLocks/>
        </xdr:cNvSpPr>
      </xdr:nvSpPr>
      <xdr:spPr>
        <a:xfrm flipV="1">
          <a:off x="9372600" y="3614737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19050</xdr:rowOff>
    </xdr:from>
    <xdr:to>
      <xdr:col>85</xdr:col>
      <xdr:colOff>47625</xdr:colOff>
      <xdr:row>188</xdr:row>
      <xdr:rowOff>57150</xdr:rowOff>
    </xdr:to>
    <xdr:sp>
      <xdr:nvSpPr>
        <xdr:cNvPr id="58" name="Line 132"/>
        <xdr:cNvSpPr>
          <a:spLocks/>
        </xdr:cNvSpPr>
      </xdr:nvSpPr>
      <xdr:spPr>
        <a:xfrm>
          <a:off x="9172575" y="362807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0</xdr:rowOff>
    </xdr:from>
    <xdr:to>
      <xdr:col>85</xdr:col>
      <xdr:colOff>47625</xdr:colOff>
      <xdr:row>188</xdr:row>
      <xdr:rowOff>38100</xdr:rowOff>
    </xdr:to>
    <xdr:sp>
      <xdr:nvSpPr>
        <xdr:cNvPr id="59" name="Line 133"/>
        <xdr:cNvSpPr>
          <a:spLocks/>
        </xdr:cNvSpPr>
      </xdr:nvSpPr>
      <xdr:spPr>
        <a:xfrm>
          <a:off x="9172575" y="3626167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38100</xdr:rowOff>
    </xdr:from>
    <xdr:to>
      <xdr:col>85</xdr:col>
      <xdr:colOff>47625</xdr:colOff>
      <xdr:row>188</xdr:row>
      <xdr:rowOff>76200</xdr:rowOff>
    </xdr:to>
    <xdr:sp>
      <xdr:nvSpPr>
        <xdr:cNvPr id="60" name="Line 134"/>
        <xdr:cNvSpPr>
          <a:spLocks/>
        </xdr:cNvSpPr>
      </xdr:nvSpPr>
      <xdr:spPr>
        <a:xfrm>
          <a:off x="9172575" y="3629977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19050</xdr:rowOff>
    </xdr:from>
    <xdr:to>
      <xdr:col>85</xdr:col>
      <xdr:colOff>47625</xdr:colOff>
      <xdr:row>188</xdr:row>
      <xdr:rowOff>57150</xdr:rowOff>
    </xdr:to>
    <xdr:sp>
      <xdr:nvSpPr>
        <xdr:cNvPr id="61" name="Line 135"/>
        <xdr:cNvSpPr>
          <a:spLocks/>
        </xdr:cNvSpPr>
      </xdr:nvSpPr>
      <xdr:spPr>
        <a:xfrm>
          <a:off x="9172575" y="362807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19050</xdr:rowOff>
    </xdr:from>
    <xdr:to>
      <xdr:col>85</xdr:col>
      <xdr:colOff>47625</xdr:colOff>
      <xdr:row>188</xdr:row>
      <xdr:rowOff>57150</xdr:rowOff>
    </xdr:to>
    <xdr:sp>
      <xdr:nvSpPr>
        <xdr:cNvPr id="62" name="Line 136"/>
        <xdr:cNvSpPr>
          <a:spLocks/>
        </xdr:cNvSpPr>
      </xdr:nvSpPr>
      <xdr:spPr>
        <a:xfrm>
          <a:off x="9172575" y="362807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0</xdr:rowOff>
    </xdr:from>
    <xdr:to>
      <xdr:col>85</xdr:col>
      <xdr:colOff>47625</xdr:colOff>
      <xdr:row>188</xdr:row>
      <xdr:rowOff>38100</xdr:rowOff>
    </xdr:to>
    <xdr:sp>
      <xdr:nvSpPr>
        <xdr:cNvPr id="63" name="Line 137"/>
        <xdr:cNvSpPr>
          <a:spLocks/>
        </xdr:cNvSpPr>
      </xdr:nvSpPr>
      <xdr:spPr>
        <a:xfrm>
          <a:off x="9172575" y="3626167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38100</xdr:rowOff>
    </xdr:from>
    <xdr:to>
      <xdr:col>85</xdr:col>
      <xdr:colOff>47625</xdr:colOff>
      <xdr:row>188</xdr:row>
      <xdr:rowOff>76200</xdr:rowOff>
    </xdr:to>
    <xdr:sp>
      <xdr:nvSpPr>
        <xdr:cNvPr id="64" name="Line 138"/>
        <xdr:cNvSpPr>
          <a:spLocks/>
        </xdr:cNvSpPr>
      </xdr:nvSpPr>
      <xdr:spPr>
        <a:xfrm>
          <a:off x="9172575" y="3629977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187</xdr:row>
      <xdr:rowOff>19050</xdr:rowOff>
    </xdr:from>
    <xdr:to>
      <xdr:col>85</xdr:col>
      <xdr:colOff>47625</xdr:colOff>
      <xdr:row>188</xdr:row>
      <xdr:rowOff>57150</xdr:rowOff>
    </xdr:to>
    <xdr:sp>
      <xdr:nvSpPr>
        <xdr:cNvPr id="65" name="Line 139"/>
        <xdr:cNvSpPr>
          <a:spLocks/>
        </xdr:cNvSpPr>
      </xdr:nvSpPr>
      <xdr:spPr>
        <a:xfrm>
          <a:off x="9172575" y="362807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76200</xdr:colOff>
      <xdr:row>185</xdr:row>
      <xdr:rowOff>142875</xdr:rowOff>
    </xdr:from>
    <xdr:to>
      <xdr:col>85</xdr:col>
      <xdr:colOff>95250</xdr:colOff>
      <xdr:row>187</xdr:row>
      <xdr:rowOff>9525</xdr:rowOff>
    </xdr:to>
    <xdr:sp>
      <xdr:nvSpPr>
        <xdr:cNvPr id="66" name="Line 140"/>
        <xdr:cNvSpPr>
          <a:spLocks/>
        </xdr:cNvSpPr>
      </xdr:nvSpPr>
      <xdr:spPr>
        <a:xfrm>
          <a:off x="9220200" y="3606165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76200</xdr:colOff>
      <xdr:row>185</xdr:row>
      <xdr:rowOff>123825</xdr:rowOff>
    </xdr:from>
    <xdr:to>
      <xdr:col>85</xdr:col>
      <xdr:colOff>95250</xdr:colOff>
      <xdr:row>186</xdr:row>
      <xdr:rowOff>161925</xdr:rowOff>
    </xdr:to>
    <xdr:sp>
      <xdr:nvSpPr>
        <xdr:cNvPr id="67" name="Line 141"/>
        <xdr:cNvSpPr>
          <a:spLocks/>
        </xdr:cNvSpPr>
      </xdr:nvSpPr>
      <xdr:spPr>
        <a:xfrm>
          <a:off x="9220200" y="360426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76200</xdr:colOff>
      <xdr:row>185</xdr:row>
      <xdr:rowOff>161925</xdr:rowOff>
    </xdr:from>
    <xdr:to>
      <xdr:col>85</xdr:col>
      <xdr:colOff>95250</xdr:colOff>
      <xdr:row>187</xdr:row>
      <xdr:rowOff>28575</xdr:rowOff>
    </xdr:to>
    <xdr:sp>
      <xdr:nvSpPr>
        <xdr:cNvPr id="68" name="Line 142"/>
        <xdr:cNvSpPr>
          <a:spLocks/>
        </xdr:cNvSpPr>
      </xdr:nvSpPr>
      <xdr:spPr>
        <a:xfrm>
          <a:off x="9220200" y="360807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76200</xdr:colOff>
      <xdr:row>185</xdr:row>
      <xdr:rowOff>142875</xdr:rowOff>
    </xdr:from>
    <xdr:to>
      <xdr:col>85</xdr:col>
      <xdr:colOff>95250</xdr:colOff>
      <xdr:row>187</xdr:row>
      <xdr:rowOff>9525</xdr:rowOff>
    </xdr:to>
    <xdr:sp>
      <xdr:nvSpPr>
        <xdr:cNvPr id="69" name="Line 143"/>
        <xdr:cNvSpPr>
          <a:spLocks/>
        </xdr:cNvSpPr>
      </xdr:nvSpPr>
      <xdr:spPr>
        <a:xfrm>
          <a:off x="9220200" y="3606165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</xdr:colOff>
      <xdr:row>185</xdr:row>
      <xdr:rowOff>133350</xdr:rowOff>
    </xdr:from>
    <xdr:to>
      <xdr:col>96</xdr:col>
      <xdr:colOff>28575</xdr:colOff>
      <xdr:row>188</xdr:row>
      <xdr:rowOff>9525</xdr:rowOff>
    </xdr:to>
    <xdr:sp>
      <xdr:nvSpPr>
        <xdr:cNvPr id="70" name="Line 144"/>
        <xdr:cNvSpPr>
          <a:spLocks/>
        </xdr:cNvSpPr>
      </xdr:nvSpPr>
      <xdr:spPr>
        <a:xfrm flipV="1">
          <a:off x="10668000" y="3605212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104775</xdr:colOff>
      <xdr:row>185</xdr:row>
      <xdr:rowOff>85725</xdr:rowOff>
    </xdr:from>
    <xdr:to>
      <xdr:col>95</xdr:col>
      <xdr:colOff>95250</xdr:colOff>
      <xdr:row>187</xdr:row>
      <xdr:rowOff>133350</xdr:rowOff>
    </xdr:to>
    <xdr:sp>
      <xdr:nvSpPr>
        <xdr:cNvPr id="71" name="Line 145"/>
        <xdr:cNvSpPr>
          <a:spLocks/>
        </xdr:cNvSpPr>
      </xdr:nvSpPr>
      <xdr:spPr>
        <a:xfrm flipV="1">
          <a:off x="10620375" y="36004500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57150</xdr:colOff>
      <xdr:row>185</xdr:row>
      <xdr:rowOff>57150</xdr:rowOff>
    </xdr:from>
    <xdr:to>
      <xdr:col>95</xdr:col>
      <xdr:colOff>47625</xdr:colOff>
      <xdr:row>187</xdr:row>
      <xdr:rowOff>104775</xdr:rowOff>
    </xdr:to>
    <xdr:sp>
      <xdr:nvSpPr>
        <xdr:cNvPr id="72" name="Line 146"/>
        <xdr:cNvSpPr>
          <a:spLocks/>
        </xdr:cNvSpPr>
      </xdr:nvSpPr>
      <xdr:spPr>
        <a:xfrm flipV="1">
          <a:off x="10572750" y="3597592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187</xdr:row>
      <xdr:rowOff>9525</xdr:rowOff>
    </xdr:from>
    <xdr:to>
      <xdr:col>97</xdr:col>
      <xdr:colOff>66675</xdr:colOff>
      <xdr:row>188</xdr:row>
      <xdr:rowOff>47625</xdr:rowOff>
    </xdr:to>
    <xdr:sp>
      <xdr:nvSpPr>
        <xdr:cNvPr id="73" name="Line 147"/>
        <xdr:cNvSpPr>
          <a:spLocks/>
        </xdr:cNvSpPr>
      </xdr:nvSpPr>
      <xdr:spPr>
        <a:xfrm>
          <a:off x="10563225" y="362712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187</xdr:row>
      <xdr:rowOff>9525</xdr:rowOff>
    </xdr:from>
    <xdr:to>
      <xdr:col>97</xdr:col>
      <xdr:colOff>66675</xdr:colOff>
      <xdr:row>188</xdr:row>
      <xdr:rowOff>47625</xdr:rowOff>
    </xdr:to>
    <xdr:sp>
      <xdr:nvSpPr>
        <xdr:cNvPr id="74" name="Line 148"/>
        <xdr:cNvSpPr>
          <a:spLocks/>
        </xdr:cNvSpPr>
      </xdr:nvSpPr>
      <xdr:spPr>
        <a:xfrm>
          <a:off x="10563225" y="362712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187</xdr:row>
      <xdr:rowOff>9525</xdr:rowOff>
    </xdr:from>
    <xdr:to>
      <xdr:col>97</xdr:col>
      <xdr:colOff>66675</xdr:colOff>
      <xdr:row>188</xdr:row>
      <xdr:rowOff>47625</xdr:rowOff>
    </xdr:to>
    <xdr:sp>
      <xdr:nvSpPr>
        <xdr:cNvPr id="75" name="Line 149"/>
        <xdr:cNvSpPr>
          <a:spLocks/>
        </xdr:cNvSpPr>
      </xdr:nvSpPr>
      <xdr:spPr>
        <a:xfrm>
          <a:off x="10563225" y="362712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186</xdr:row>
      <xdr:rowOff>142875</xdr:rowOff>
    </xdr:from>
    <xdr:to>
      <xdr:col>97</xdr:col>
      <xdr:colOff>66675</xdr:colOff>
      <xdr:row>188</xdr:row>
      <xdr:rowOff>9525</xdr:rowOff>
    </xdr:to>
    <xdr:sp>
      <xdr:nvSpPr>
        <xdr:cNvPr id="76" name="Line 150"/>
        <xdr:cNvSpPr>
          <a:spLocks/>
        </xdr:cNvSpPr>
      </xdr:nvSpPr>
      <xdr:spPr>
        <a:xfrm>
          <a:off x="10563225" y="362331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28575</xdr:colOff>
      <xdr:row>187</xdr:row>
      <xdr:rowOff>57150</xdr:rowOff>
    </xdr:from>
    <xdr:to>
      <xdr:col>97</xdr:col>
      <xdr:colOff>47625</xdr:colOff>
      <xdr:row>188</xdr:row>
      <xdr:rowOff>95250</xdr:rowOff>
    </xdr:to>
    <xdr:sp>
      <xdr:nvSpPr>
        <xdr:cNvPr id="77" name="Line 151"/>
        <xdr:cNvSpPr>
          <a:spLocks/>
        </xdr:cNvSpPr>
      </xdr:nvSpPr>
      <xdr:spPr>
        <a:xfrm>
          <a:off x="10544175" y="363188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187</xdr:row>
      <xdr:rowOff>9525</xdr:rowOff>
    </xdr:from>
    <xdr:to>
      <xdr:col>97</xdr:col>
      <xdr:colOff>66675</xdr:colOff>
      <xdr:row>188</xdr:row>
      <xdr:rowOff>47625</xdr:rowOff>
    </xdr:to>
    <xdr:sp>
      <xdr:nvSpPr>
        <xdr:cNvPr id="78" name="Line 152"/>
        <xdr:cNvSpPr>
          <a:spLocks/>
        </xdr:cNvSpPr>
      </xdr:nvSpPr>
      <xdr:spPr>
        <a:xfrm>
          <a:off x="10563225" y="3627120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95250</xdr:colOff>
      <xdr:row>185</xdr:row>
      <xdr:rowOff>133350</xdr:rowOff>
    </xdr:from>
    <xdr:to>
      <xdr:col>98</xdr:col>
      <xdr:colOff>0</xdr:colOff>
      <xdr:row>187</xdr:row>
      <xdr:rowOff>0</xdr:rowOff>
    </xdr:to>
    <xdr:sp>
      <xdr:nvSpPr>
        <xdr:cNvPr id="79" name="Line 153"/>
        <xdr:cNvSpPr>
          <a:spLocks/>
        </xdr:cNvSpPr>
      </xdr:nvSpPr>
      <xdr:spPr>
        <a:xfrm>
          <a:off x="10610850" y="360521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104775</xdr:colOff>
      <xdr:row>185</xdr:row>
      <xdr:rowOff>95250</xdr:rowOff>
    </xdr:from>
    <xdr:to>
      <xdr:col>98</xdr:col>
      <xdr:colOff>9525</xdr:colOff>
      <xdr:row>186</xdr:row>
      <xdr:rowOff>133350</xdr:rowOff>
    </xdr:to>
    <xdr:sp>
      <xdr:nvSpPr>
        <xdr:cNvPr id="80" name="Line 154"/>
        <xdr:cNvSpPr>
          <a:spLocks/>
        </xdr:cNvSpPr>
      </xdr:nvSpPr>
      <xdr:spPr>
        <a:xfrm>
          <a:off x="10620375" y="360140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85725</xdr:colOff>
      <xdr:row>186</xdr:row>
      <xdr:rowOff>9525</xdr:rowOff>
    </xdr:from>
    <xdr:to>
      <xdr:col>97</xdr:col>
      <xdr:colOff>104775</xdr:colOff>
      <xdr:row>187</xdr:row>
      <xdr:rowOff>47625</xdr:rowOff>
    </xdr:to>
    <xdr:sp>
      <xdr:nvSpPr>
        <xdr:cNvPr id="81" name="Line 155"/>
        <xdr:cNvSpPr>
          <a:spLocks/>
        </xdr:cNvSpPr>
      </xdr:nvSpPr>
      <xdr:spPr>
        <a:xfrm>
          <a:off x="10601325" y="36099750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95250</xdr:colOff>
      <xdr:row>185</xdr:row>
      <xdr:rowOff>133350</xdr:rowOff>
    </xdr:from>
    <xdr:to>
      <xdr:col>98</xdr:col>
      <xdr:colOff>0</xdr:colOff>
      <xdr:row>187</xdr:row>
      <xdr:rowOff>0</xdr:rowOff>
    </xdr:to>
    <xdr:sp>
      <xdr:nvSpPr>
        <xdr:cNvPr id="82" name="Line 156"/>
        <xdr:cNvSpPr>
          <a:spLocks/>
        </xdr:cNvSpPr>
      </xdr:nvSpPr>
      <xdr:spPr>
        <a:xfrm>
          <a:off x="10610850" y="36052125"/>
          <a:ext cx="5905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104775</xdr:colOff>
      <xdr:row>187</xdr:row>
      <xdr:rowOff>47625</xdr:rowOff>
    </xdr:from>
    <xdr:to>
      <xdr:col>93</xdr:col>
      <xdr:colOff>38100</xdr:colOff>
      <xdr:row>188</xdr:row>
      <xdr:rowOff>9525</xdr:rowOff>
    </xdr:to>
    <xdr:sp>
      <xdr:nvSpPr>
        <xdr:cNvPr id="83" name="Line 157"/>
        <xdr:cNvSpPr>
          <a:spLocks/>
        </xdr:cNvSpPr>
      </xdr:nvSpPr>
      <xdr:spPr>
        <a:xfrm>
          <a:off x="10620375" y="363093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19050</xdr:colOff>
      <xdr:row>187</xdr:row>
      <xdr:rowOff>19050</xdr:rowOff>
    </xdr:from>
    <xdr:to>
      <xdr:col>93</xdr:col>
      <xdr:colOff>66675</xdr:colOff>
      <xdr:row>187</xdr:row>
      <xdr:rowOff>152400</xdr:rowOff>
    </xdr:to>
    <xdr:sp>
      <xdr:nvSpPr>
        <xdr:cNvPr id="84" name="Line 158"/>
        <xdr:cNvSpPr>
          <a:spLocks/>
        </xdr:cNvSpPr>
      </xdr:nvSpPr>
      <xdr:spPr>
        <a:xfrm>
          <a:off x="10648950" y="362807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47625</xdr:colOff>
      <xdr:row>186</xdr:row>
      <xdr:rowOff>152400</xdr:rowOff>
    </xdr:from>
    <xdr:to>
      <xdr:col>93</xdr:col>
      <xdr:colOff>95250</xdr:colOff>
      <xdr:row>187</xdr:row>
      <xdr:rowOff>114300</xdr:rowOff>
    </xdr:to>
    <xdr:sp>
      <xdr:nvSpPr>
        <xdr:cNvPr id="85" name="Line 159"/>
        <xdr:cNvSpPr>
          <a:spLocks/>
        </xdr:cNvSpPr>
      </xdr:nvSpPr>
      <xdr:spPr>
        <a:xfrm>
          <a:off x="10677525" y="362426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66675</xdr:colOff>
      <xdr:row>186</xdr:row>
      <xdr:rowOff>123825</xdr:rowOff>
    </xdr:from>
    <xdr:to>
      <xdr:col>94</xdr:col>
      <xdr:colOff>0</xdr:colOff>
      <xdr:row>187</xdr:row>
      <xdr:rowOff>85725</xdr:rowOff>
    </xdr:to>
    <xdr:sp>
      <xdr:nvSpPr>
        <xdr:cNvPr id="86" name="Line 160"/>
        <xdr:cNvSpPr>
          <a:spLocks/>
        </xdr:cNvSpPr>
      </xdr:nvSpPr>
      <xdr:spPr>
        <a:xfrm>
          <a:off x="10696575" y="362140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85725</xdr:colOff>
      <xdr:row>186</xdr:row>
      <xdr:rowOff>104775</xdr:rowOff>
    </xdr:from>
    <xdr:to>
      <xdr:col>94</xdr:col>
      <xdr:colOff>19050</xdr:colOff>
      <xdr:row>187</xdr:row>
      <xdr:rowOff>66675</xdr:rowOff>
    </xdr:to>
    <xdr:sp>
      <xdr:nvSpPr>
        <xdr:cNvPr id="87" name="Line 161"/>
        <xdr:cNvSpPr>
          <a:spLocks/>
        </xdr:cNvSpPr>
      </xdr:nvSpPr>
      <xdr:spPr>
        <a:xfrm>
          <a:off x="10715625" y="361950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104775</xdr:colOff>
      <xdr:row>186</xdr:row>
      <xdr:rowOff>95250</xdr:rowOff>
    </xdr:from>
    <xdr:to>
      <xdr:col>94</xdr:col>
      <xdr:colOff>38100</xdr:colOff>
      <xdr:row>187</xdr:row>
      <xdr:rowOff>57150</xdr:rowOff>
    </xdr:to>
    <xdr:sp>
      <xdr:nvSpPr>
        <xdr:cNvPr id="88" name="Line 162"/>
        <xdr:cNvSpPr>
          <a:spLocks/>
        </xdr:cNvSpPr>
      </xdr:nvSpPr>
      <xdr:spPr>
        <a:xfrm>
          <a:off x="10734675" y="3618547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</xdr:colOff>
      <xdr:row>186</xdr:row>
      <xdr:rowOff>66675</xdr:rowOff>
    </xdr:from>
    <xdr:to>
      <xdr:col>94</xdr:col>
      <xdr:colOff>57150</xdr:colOff>
      <xdr:row>187</xdr:row>
      <xdr:rowOff>28575</xdr:rowOff>
    </xdr:to>
    <xdr:sp>
      <xdr:nvSpPr>
        <xdr:cNvPr id="89" name="Line 163"/>
        <xdr:cNvSpPr>
          <a:spLocks/>
        </xdr:cNvSpPr>
      </xdr:nvSpPr>
      <xdr:spPr>
        <a:xfrm>
          <a:off x="10753725" y="361569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28575</xdr:colOff>
      <xdr:row>186</xdr:row>
      <xdr:rowOff>28575</xdr:rowOff>
    </xdr:from>
    <xdr:to>
      <xdr:col>94</xdr:col>
      <xdr:colOff>76200</xdr:colOff>
      <xdr:row>186</xdr:row>
      <xdr:rowOff>161925</xdr:rowOff>
    </xdr:to>
    <xdr:sp>
      <xdr:nvSpPr>
        <xdr:cNvPr id="90" name="Line 164"/>
        <xdr:cNvSpPr>
          <a:spLocks/>
        </xdr:cNvSpPr>
      </xdr:nvSpPr>
      <xdr:spPr>
        <a:xfrm>
          <a:off x="10772775" y="361188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47625</xdr:colOff>
      <xdr:row>186</xdr:row>
      <xdr:rowOff>9525</xdr:rowOff>
    </xdr:from>
    <xdr:to>
      <xdr:col>94</xdr:col>
      <xdr:colOff>95250</xdr:colOff>
      <xdr:row>186</xdr:row>
      <xdr:rowOff>142875</xdr:rowOff>
    </xdr:to>
    <xdr:sp>
      <xdr:nvSpPr>
        <xdr:cNvPr id="91" name="Line 165"/>
        <xdr:cNvSpPr>
          <a:spLocks/>
        </xdr:cNvSpPr>
      </xdr:nvSpPr>
      <xdr:spPr>
        <a:xfrm>
          <a:off x="10791825" y="360997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57150</xdr:colOff>
      <xdr:row>185</xdr:row>
      <xdr:rowOff>161925</xdr:rowOff>
    </xdr:from>
    <xdr:to>
      <xdr:col>94</xdr:col>
      <xdr:colOff>104775</xdr:colOff>
      <xdr:row>186</xdr:row>
      <xdr:rowOff>123825</xdr:rowOff>
    </xdr:to>
    <xdr:sp>
      <xdr:nvSpPr>
        <xdr:cNvPr id="92" name="Line 166"/>
        <xdr:cNvSpPr>
          <a:spLocks/>
        </xdr:cNvSpPr>
      </xdr:nvSpPr>
      <xdr:spPr>
        <a:xfrm>
          <a:off x="10801350" y="360807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185</xdr:row>
      <xdr:rowOff>142875</xdr:rowOff>
    </xdr:from>
    <xdr:to>
      <xdr:col>95</xdr:col>
      <xdr:colOff>9525</xdr:colOff>
      <xdr:row>186</xdr:row>
      <xdr:rowOff>104775</xdr:rowOff>
    </xdr:to>
    <xdr:sp>
      <xdr:nvSpPr>
        <xdr:cNvPr id="93" name="Line 167"/>
        <xdr:cNvSpPr>
          <a:spLocks/>
        </xdr:cNvSpPr>
      </xdr:nvSpPr>
      <xdr:spPr>
        <a:xfrm>
          <a:off x="10820400" y="360616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95250</xdr:colOff>
      <xdr:row>185</xdr:row>
      <xdr:rowOff>133350</xdr:rowOff>
    </xdr:from>
    <xdr:to>
      <xdr:col>95</xdr:col>
      <xdr:colOff>28575</xdr:colOff>
      <xdr:row>186</xdr:row>
      <xdr:rowOff>95250</xdr:rowOff>
    </xdr:to>
    <xdr:sp>
      <xdr:nvSpPr>
        <xdr:cNvPr id="94" name="Line 168"/>
        <xdr:cNvSpPr>
          <a:spLocks/>
        </xdr:cNvSpPr>
      </xdr:nvSpPr>
      <xdr:spPr>
        <a:xfrm>
          <a:off x="10839450" y="360521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185</xdr:row>
      <xdr:rowOff>114300</xdr:rowOff>
    </xdr:from>
    <xdr:to>
      <xdr:col>95</xdr:col>
      <xdr:colOff>47625</xdr:colOff>
      <xdr:row>186</xdr:row>
      <xdr:rowOff>76200</xdr:rowOff>
    </xdr:to>
    <xdr:sp>
      <xdr:nvSpPr>
        <xdr:cNvPr id="95" name="Line 169"/>
        <xdr:cNvSpPr>
          <a:spLocks/>
        </xdr:cNvSpPr>
      </xdr:nvSpPr>
      <xdr:spPr>
        <a:xfrm>
          <a:off x="10858500" y="3603307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19050</xdr:colOff>
      <xdr:row>185</xdr:row>
      <xdr:rowOff>95250</xdr:rowOff>
    </xdr:from>
    <xdr:to>
      <xdr:col>95</xdr:col>
      <xdr:colOff>66675</xdr:colOff>
      <xdr:row>186</xdr:row>
      <xdr:rowOff>57150</xdr:rowOff>
    </xdr:to>
    <xdr:sp>
      <xdr:nvSpPr>
        <xdr:cNvPr id="96" name="Line 170"/>
        <xdr:cNvSpPr>
          <a:spLocks/>
        </xdr:cNvSpPr>
      </xdr:nvSpPr>
      <xdr:spPr>
        <a:xfrm>
          <a:off x="10877550" y="360140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38100</xdr:colOff>
      <xdr:row>185</xdr:row>
      <xdr:rowOff>66675</xdr:rowOff>
    </xdr:from>
    <xdr:to>
      <xdr:col>95</xdr:col>
      <xdr:colOff>85725</xdr:colOff>
      <xdr:row>186</xdr:row>
      <xdr:rowOff>28575</xdr:rowOff>
    </xdr:to>
    <xdr:sp>
      <xdr:nvSpPr>
        <xdr:cNvPr id="97" name="Line 171"/>
        <xdr:cNvSpPr>
          <a:spLocks/>
        </xdr:cNvSpPr>
      </xdr:nvSpPr>
      <xdr:spPr>
        <a:xfrm>
          <a:off x="10896600" y="359854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66675</xdr:colOff>
      <xdr:row>186</xdr:row>
      <xdr:rowOff>85725</xdr:rowOff>
    </xdr:from>
    <xdr:to>
      <xdr:col>98</xdr:col>
      <xdr:colOff>57150</xdr:colOff>
      <xdr:row>188</xdr:row>
      <xdr:rowOff>133350</xdr:rowOff>
    </xdr:to>
    <xdr:sp>
      <xdr:nvSpPr>
        <xdr:cNvPr id="98" name="Line 172"/>
        <xdr:cNvSpPr>
          <a:spLocks/>
        </xdr:cNvSpPr>
      </xdr:nvSpPr>
      <xdr:spPr>
        <a:xfrm flipV="1">
          <a:off x="10925175" y="36175950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19050</xdr:colOff>
      <xdr:row>186</xdr:row>
      <xdr:rowOff>38100</xdr:rowOff>
    </xdr:from>
    <xdr:to>
      <xdr:col>98</xdr:col>
      <xdr:colOff>9525</xdr:colOff>
      <xdr:row>188</xdr:row>
      <xdr:rowOff>85725</xdr:rowOff>
    </xdr:to>
    <xdr:sp>
      <xdr:nvSpPr>
        <xdr:cNvPr id="99" name="Line 173"/>
        <xdr:cNvSpPr>
          <a:spLocks/>
        </xdr:cNvSpPr>
      </xdr:nvSpPr>
      <xdr:spPr>
        <a:xfrm flipV="1">
          <a:off x="10877550" y="36128325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85725</xdr:colOff>
      <xdr:row>186</xdr:row>
      <xdr:rowOff>9525</xdr:rowOff>
    </xdr:from>
    <xdr:to>
      <xdr:col>97</xdr:col>
      <xdr:colOff>76200</xdr:colOff>
      <xdr:row>188</xdr:row>
      <xdr:rowOff>57150</xdr:rowOff>
    </xdr:to>
    <xdr:sp>
      <xdr:nvSpPr>
        <xdr:cNvPr id="100" name="Line 174"/>
        <xdr:cNvSpPr>
          <a:spLocks/>
        </xdr:cNvSpPr>
      </xdr:nvSpPr>
      <xdr:spPr>
        <a:xfrm flipV="1">
          <a:off x="10829925" y="36099750"/>
          <a:ext cx="3333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19050</xdr:colOff>
      <xdr:row>188</xdr:row>
      <xdr:rowOff>0</xdr:rowOff>
    </xdr:from>
    <xdr:to>
      <xdr:col>95</xdr:col>
      <xdr:colOff>66675</xdr:colOff>
      <xdr:row>188</xdr:row>
      <xdr:rowOff>133350</xdr:rowOff>
    </xdr:to>
    <xdr:sp>
      <xdr:nvSpPr>
        <xdr:cNvPr id="101" name="Line 175"/>
        <xdr:cNvSpPr>
          <a:spLocks/>
        </xdr:cNvSpPr>
      </xdr:nvSpPr>
      <xdr:spPr>
        <a:xfrm>
          <a:off x="10877550" y="364331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47625</xdr:colOff>
      <xdr:row>187</xdr:row>
      <xdr:rowOff>142875</xdr:rowOff>
    </xdr:from>
    <xdr:to>
      <xdr:col>95</xdr:col>
      <xdr:colOff>95250</xdr:colOff>
      <xdr:row>188</xdr:row>
      <xdr:rowOff>104775</xdr:rowOff>
    </xdr:to>
    <xdr:sp>
      <xdr:nvSpPr>
        <xdr:cNvPr id="102" name="Line 176"/>
        <xdr:cNvSpPr>
          <a:spLocks/>
        </xdr:cNvSpPr>
      </xdr:nvSpPr>
      <xdr:spPr>
        <a:xfrm>
          <a:off x="10906125" y="364045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76200</xdr:colOff>
      <xdr:row>187</xdr:row>
      <xdr:rowOff>104775</xdr:rowOff>
    </xdr:from>
    <xdr:to>
      <xdr:col>96</xdr:col>
      <xdr:colOff>9525</xdr:colOff>
      <xdr:row>188</xdr:row>
      <xdr:rowOff>66675</xdr:rowOff>
    </xdr:to>
    <xdr:sp>
      <xdr:nvSpPr>
        <xdr:cNvPr id="103" name="Line 177"/>
        <xdr:cNvSpPr>
          <a:spLocks/>
        </xdr:cNvSpPr>
      </xdr:nvSpPr>
      <xdr:spPr>
        <a:xfrm>
          <a:off x="10934700" y="363664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95250</xdr:colOff>
      <xdr:row>187</xdr:row>
      <xdr:rowOff>76200</xdr:rowOff>
    </xdr:from>
    <xdr:to>
      <xdr:col>96</xdr:col>
      <xdr:colOff>28575</xdr:colOff>
      <xdr:row>188</xdr:row>
      <xdr:rowOff>38100</xdr:rowOff>
    </xdr:to>
    <xdr:sp>
      <xdr:nvSpPr>
        <xdr:cNvPr id="104" name="Line 178"/>
        <xdr:cNvSpPr>
          <a:spLocks/>
        </xdr:cNvSpPr>
      </xdr:nvSpPr>
      <xdr:spPr>
        <a:xfrm>
          <a:off x="10953750" y="3633787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187</xdr:row>
      <xdr:rowOff>57150</xdr:rowOff>
    </xdr:from>
    <xdr:to>
      <xdr:col>96</xdr:col>
      <xdr:colOff>47625</xdr:colOff>
      <xdr:row>188</xdr:row>
      <xdr:rowOff>19050</xdr:rowOff>
    </xdr:to>
    <xdr:sp>
      <xdr:nvSpPr>
        <xdr:cNvPr id="105" name="Line 179"/>
        <xdr:cNvSpPr>
          <a:spLocks/>
        </xdr:cNvSpPr>
      </xdr:nvSpPr>
      <xdr:spPr>
        <a:xfrm>
          <a:off x="10972800" y="363188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19050</xdr:colOff>
      <xdr:row>187</xdr:row>
      <xdr:rowOff>47625</xdr:rowOff>
    </xdr:from>
    <xdr:to>
      <xdr:col>96</xdr:col>
      <xdr:colOff>66675</xdr:colOff>
      <xdr:row>188</xdr:row>
      <xdr:rowOff>9525</xdr:rowOff>
    </xdr:to>
    <xdr:sp>
      <xdr:nvSpPr>
        <xdr:cNvPr id="106" name="Line 180"/>
        <xdr:cNvSpPr>
          <a:spLocks/>
        </xdr:cNvSpPr>
      </xdr:nvSpPr>
      <xdr:spPr>
        <a:xfrm>
          <a:off x="10991850" y="363093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38100</xdr:colOff>
      <xdr:row>187</xdr:row>
      <xdr:rowOff>19050</xdr:rowOff>
    </xdr:from>
    <xdr:to>
      <xdr:col>96</xdr:col>
      <xdr:colOff>85725</xdr:colOff>
      <xdr:row>187</xdr:row>
      <xdr:rowOff>152400</xdr:rowOff>
    </xdr:to>
    <xdr:sp>
      <xdr:nvSpPr>
        <xdr:cNvPr id="107" name="Line 181"/>
        <xdr:cNvSpPr>
          <a:spLocks/>
        </xdr:cNvSpPr>
      </xdr:nvSpPr>
      <xdr:spPr>
        <a:xfrm>
          <a:off x="11010900" y="362807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57150</xdr:colOff>
      <xdr:row>186</xdr:row>
      <xdr:rowOff>152400</xdr:rowOff>
    </xdr:from>
    <xdr:to>
      <xdr:col>96</xdr:col>
      <xdr:colOff>104775</xdr:colOff>
      <xdr:row>187</xdr:row>
      <xdr:rowOff>114300</xdr:rowOff>
    </xdr:to>
    <xdr:sp>
      <xdr:nvSpPr>
        <xdr:cNvPr id="108" name="Line 182"/>
        <xdr:cNvSpPr>
          <a:spLocks/>
        </xdr:cNvSpPr>
      </xdr:nvSpPr>
      <xdr:spPr>
        <a:xfrm>
          <a:off x="11029950" y="362426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76200</xdr:colOff>
      <xdr:row>186</xdr:row>
      <xdr:rowOff>133350</xdr:rowOff>
    </xdr:from>
    <xdr:to>
      <xdr:col>97</xdr:col>
      <xdr:colOff>9525</xdr:colOff>
      <xdr:row>187</xdr:row>
      <xdr:rowOff>95250</xdr:rowOff>
    </xdr:to>
    <xdr:sp>
      <xdr:nvSpPr>
        <xdr:cNvPr id="109" name="Line 183"/>
        <xdr:cNvSpPr>
          <a:spLocks/>
        </xdr:cNvSpPr>
      </xdr:nvSpPr>
      <xdr:spPr>
        <a:xfrm>
          <a:off x="11049000" y="3622357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85725</xdr:colOff>
      <xdr:row>186</xdr:row>
      <xdr:rowOff>114300</xdr:rowOff>
    </xdr:from>
    <xdr:to>
      <xdr:col>97</xdr:col>
      <xdr:colOff>19050</xdr:colOff>
      <xdr:row>187</xdr:row>
      <xdr:rowOff>76200</xdr:rowOff>
    </xdr:to>
    <xdr:sp>
      <xdr:nvSpPr>
        <xdr:cNvPr id="110" name="Line 184"/>
        <xdr:cNvSpPr>
          <a:spLocks/>
        </xdr:cNvSpPr>
      </xdr:nvSpPr>
      <xdr:spPr>
        <a:xfrm>
          <a:off x="11058525" y="3620452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104775</xdr:colOff>
      <xdr:row>186</xdr:row>
      <xdr:rowOff>95250</xdr:rowOff>
    </xdr:from>
    <xdr:to>
      <xdr:col>97</xdr:col>
      <xdr:colOff>38100</xdr:colOff>
      <xdr:row>187</xdr:row>
      <xdr:rowOff>57150</xdr:rowOff>
    </xdr:to>
    <xdr:sp>
      <xdr:nvSpPr>
        <xdr:cNvPr id="111" name="Line 185"/>
        <xdr:cNvSpPr>
          <a:spLocks/>
        </xdr:cNvSpPr>
      </xdr:nvSpPr>
      <xdr:spPr>
        <a:xfrm>
          <a:off x="11077575" y="3618547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</xdr:colOff>
      <xdr:row>186</xdr:row>
      <xdr:rowOff>85725</xdr:rowOff>
    </xdr:from>
    <xdr:to>
      <xdr:col>97</xdr:col>
      <xdr:colOff>57150</xdr:colOff>
      <xdr:row>187</xdr:row>
      <xdr:rowOff>47625</xdr:rowOff>
    </xdr:to>
    <xdr:sp>
      <xdr:nvSpPr>
        <xdr:cNvPr id="112" name="Line 186"/>
        <xdr:cNvSpPr>
          <a:spLocks/>
        </xdr:cNvSpPr>
      </xdr:nvSpPr>
      <xdr:spPr>
        <a:xfrm>
          <a:off x="11096625" y="361759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28575</xdr:colOff>
      <xdr:row>186</xdr:row>
      <xdr:rowOff>66675</xdr:rowOff>
    </xdr:from>
    <xdr:to>
      <xdr:col>97</xdr:col>
      <xdr:colOff>76200</xdr:colOff>
      <xdr:row>187</xdr:row>
      <xdr:rowOff>28575</xdr:rowOff>
    </xdr:to>
    <xdr:sp>
      <xdr:nvSpPr>
        <xdr:cNvPr id="113" name="Line 187"/>
        <xdr:cNvSpPr>
          <a:spLocks/>
        </xdr:cNvSpPr>
      </xdr:nvSpPr>
      <xdr:spPr>
        <a:xfrm>
          <a:off x="11115675" y="3615690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47625</xdr:colOff>
      <xdr:row>186</xdr:row>
      <xdr:rowOff>47625</xdr:rowOff>
    </xdr:from>
    <xdr:to>
      <xdr:col>97</xdr:col>
      <xdr:colOff>95250</xdr:colOff>
      <xdr:row>187</xdr:row>
      <xdr:rowOff>9525</xdr:rowOff>
    </xdr:to>
    <xdr:sp>
      <xdr:nvSpPr>
        <xdr:cNvPr id="114" name="Line 188"/>
        <xdr:cNvSpPr>
          <a:spLocks/>
        </xdr:cNvSpPr>
      </xdr:nvSpPr>
      <xdr:spPr>
        <a:xfrm>
          <a:off x="11134725" y="36137850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66675</xdr:colOff>
      <xdr:row>186</xdr:row>
      <xdr:rowOff>19050</xdr:rowOff>
    </xdr:from>
    <xdr:to>
      <xdr:col>98</xdr:col>
      <xdr:colOff>0</xdr:colOff>
      <xdr:row>186</xdr:row>
      <xdr:rowOff>152400</xdr:rowOff>
    </xdr:to>
    <xdr:sp>
      <xdr:nvSpPr>
        <xdr:cNvPr id="115" name="Line 189"/>
        <xdr:cNvSpPr>
          <a:spLocks/>
        </xdr:cNvSpPr>
      </xdr:nvSpPr>
      <xdr:spPr>
        <a:xfrm>
          <a:off x="11153775" y="36109275"/>
          <a:ext cx="476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</xdr:colOff>
      <xdr:row>188</xdr:row>
      <xdr:rowOff>57150</xdr:rowOff>
    </xdr:from>
    <xdr:to>
      <xdr:col>97</xdr:col>
      <xdr:colOff>66675</xdr:colOff>
      <xdr:row>188</xdr:row>
      <xdr:rowOff>85725</xdr:rowOff>
    </xdr:to>
    <xdr:sp>
      <xdr:nvSpPr>
        <xdr:cNvPr id="116" name="Line 190"/>
        <xdr:cNvSpPr>
          <a:spLocks/>
        </xdr:cNvSpPr>
      </xdr:nvSpPr>
      <xdr:spPr>
        <a:xfrm flipV="1">
          <a:off x="11096625" y="36490275"/>
          <a:ext cx="571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76200</xdr:colOff>
      <xdr:row>188</xdr:row>
      <xdr:rowOff>9525</xdr:rowOff>
    </xdr:from>
    <xdr:to>
      <xdr:col>97</xdr:col>
      <xdr:colOff>57150</xdr:colOff>
      <xdr:row>188</xdr:row>
      <xdr:rowOff>66675</xdr:rowOff>
    </xdr:to>
    <xdr:sp>
      <xdr:nvSpPr>
        <xdr:cNvPr id="117" name="Line 191"/>
        <xdr:cNvSpPr>
          <a:spLocks/>
        </xdr:cNvSpPr>
      </xdr:nvSpPr>
      <xdr:spPr>
        <a:xfrm flipV="1">
          <a:off x="11049000" y="364426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38100</xdr:colOff>
      <xdr:row>187</xdr:row>
      <xdr:rowOff>161925</xdr:rowOff>
    </xdr:from>
    <xdr:to>
      <xdr:col>97</xdr:col>
      <xdr:colOff>19050</xdr:colOff>
      <xdr:row>188</xdr:row>
      <xdr:rowOff>47625</xdr:rowOff>
    </xdr:to>
    <xdr:sp>
      <xdr:nvSpPr>
        <xdr:cNvPr id="118" name="Line 192"/>
        <xdr:cNvSpPr>
          <a:spLocks/>
        </xdr:cNvSpPr>
      </xdr:nvSpPr>
      <xdr:spPr>
        <a:xfrm flipV="1">
          <a:off x="11010900" y="3642360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85725</xdr:colOff>
      <xdr:row>187</xdr:row>
      <xdr:rowOff>104775</xdr:rowOff>
    </xdr:from>
    <xdr:to>
      <xdr:col>95</xdr:col>
      <xdr:colOff>66675</xdr:colOff>
      <xdr:row>187</xdr:row>
      <xdr:rowOff>161925</xdr:rowOff>
    </xdr:to>
    <xdr:sp>
      <xdr:nvSpPr>
        <xdr:cNvPr id="119" name="Line 193"/>
        <xdr:cNvSpPr>
          <a:spLocks/>
        </xdr:cNvSpPr>
      </xdr:nvSpPr>
      <xdr:spPr>
        <a:xfrm flipV="1">
          <a:off x="10829925" y="363664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66675</xdr:colOff>
      <xdr:row>187</xdr:row>
      <xdr:rowOff>85725</xdr:rowOff>
    </xdr:from>
    <xdr:to>
      <xdr:col>95</xdr:col>
      <xdr:colOff>47625</xdr:colOff>
      <xdr:row>187</xdr:row>
      <xdr:rowOff>142875</xdr:rowOff>
    </xdr:to>
    <xdr:sp>
      <xdr:nvSpPr>
        <xdr:cNvPr id="120" name="Line 194"/>
        <xdr:cNvSpPr>
          <a:spLocks/>
        </xdr:cNvSpPr>
      </xdr:nvSpPr>
      <xdr:spPr>
        <a:xfrm flipV="1">
          <a:off x="10810875" y="3634740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28575</xdr:colOff>
      <xdr:row>187</xdr:row>
      <xdr:rowOff>76200</xdr:rowOff>
    </xdr:from>
    <xdr:to>
      <xdr:col>95</xdr:col>
      <xdr:colOff>9525</xdr:colOff>
      <xdr:row>187</xdr:row>
      <xdr:rowOff>133350</xdr:rowOff>
    </xdr:to>
    <xdr:sp>
      <xdr:nvSpPr>
        <xdr:cNvPr id="121" name="Line 195"/>
        <xdr:cNvSpPr>
          <a:spLocks/>
        </xdr:cNvSpPr>
      </xdr:nvSpPr>
      <xdr:spPr>
        <a:xfrm flipV="1">
          <a:off x="10772775" y="3633787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187</xdr:row>
      <xdr:rowOff>66675</xdr:rowOff>
    </xdr:from>
    <xdr:to>
      <xdr:col>94</xdr:col>
      <xdr:colOff>95250</xdr:colOff>
      <xdr:row>187</xdr:row>
      <xdr:rowOff>123825</xdr:rowOff>
    </xdr:to>
    <xdr:sp>
      <xdr:nvSpPr>
        <xdr:cNvPr id="122" name="Line 196"/>
        <xdr:cNvSpPr>
          <a:spLocks/>
        </xdr:cNvSpPr>
      </xdr:nvSpPr>
      <xdr:spPr>
        <a:xfrm flipV="1">
          <a:off x="10744200" y="363283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57150</xdr:colOff>
      <xdr:row>187</xdr:row>
      <xdr:rowOff>0</xdr:rowOff>
    </xdr:from>
    <xdr:to>
      <xdr:col>93</xdr:col>
      <xdr:colOff>38100</xdr:colOff>
      <xdr:row>187</xdr:row>
      <xdr:rowOff>57150</xdr:rowOff>
    </xdr:to>
    <xdr:sp>
      <xdr:nvSpPr>
        <xdr:cNvPr id="123" name="Line 197"/>
        <xdr:cNvSpPr>
          <a:spLocks/>
        </xdr:cNvSpPr>
      </xdr:nvSpPr>
      <xdr:spPr>
        <a:xfrm flipV="1">
          <a:off x="10572750" y="3626167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28575</xdr:colOff>
      <xdr:row>186</xdr:row>
      <xdr:rowOff>161925</xdr:rowOff>
    </xdr:from>
    <xdr:to>
      <xdr:col>93</xdr:col>
      <xdr:colOff>9525</xdr:colOff>
      <xdr:row>187</xdr:row>
      <xdr:rowOff>47625</xdr:rowOff>
    </xdr:to>
    <xdr:sp>
      <xdr:nvSpPr>
        <xdr:cNvPr id="124" name="Line 198"/>
        <xdr:cNvSpPr>
          <a:spLocks/>
        </xdr:cNvSpPr>
      </xdr:nvSpPr>
      <xdr:spPr>
        <a:xfrm flipV="1">
          <a:off x="10544175" y="362521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85725</xdr:colOff>
      <xdr:row>185</xdr:row>
      <xdr:rowOff>114300</xdr:rowOff>
    </xdr:from>
    <xdr:to>
      <xdr:col>93</xdr:col>
      <xdr:colOff>66675</xdr:colOff>
      <xdr:row>186</xdr:row>
      <xdr:rowOff>0</xdr:rowOff>
    </xdr:to>
    <xdr:sp>
      <xdr:nvSpPr>
        <xdr:cNvPr id="125" name="Line 199"/>
        <xdr:cNvSpPr>
          <a:spLocks/>
        </xdr:cNvSpPr>
      </xdr:nvSpPr>
      <xdr:spPr>
        <a:xfrm flipV="1">
          <a:off x="10601325" y="3603307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185</xdr:row>
      <xdr:rowOff>133350</xdr:rowOff>
    </xdr:from>
    <xdr:to>
      <xdr:col>93</xdr:col>
      <xdr:colOff>95250</xdr:colOff>
      <xdr:row>186</xdr:row>
      <xdr:rowOff>19050</xdr:rowOff>
    </xdr:to>
    <xdr:sp>
      <xdr:nvSpPr>
        <xdr:cNvPr id="126" name="Line 200"/>
        <xdr:cNvSpPr>
          <a:spLocks/>
        </xdr:cNvSpPr>
      </xdr:nvSpPr>
      <xdr:spPr>
        <a:xfrm flipV="1">
          <a:off x="10629900" y="3605212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47625</xdr:colOff>
      <xdr:row>185</xdr:row>
      <xdr:rowOff>142875</xdr:rowOff>
    </xdr:from>
    <xdr:to>
      <xdr:col>94</xdr:col>
      <xdr:colOff>28575</xdr:colOff>
      <xdr:row>186</xdr:row>
      <xdr:rowOff>28575</xdr:rowOff>
    </xdr:to>
    <xdr:sp>
      <xdr:nvSpPr>
        <xdr:cNvPr id="127" name="Line 201"/>
        <xdr:cNvSpPr>
          <a:spLocks/>
        </xdr:cNvSpPr>
      </xdr:nvSpPr>
      <xdr:spPr>
        <a:xfrm flipV="1">
          <a:off x="10677525" y="360616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76200</xdr:colOff>
      <xdr:row>185</xdr:row>
      <xdr:rowOff>152400</xdr:rowOff>
    </xdr:from>
    <xdr:to>
      <xdr:col>94</xdr:col>
      <xdr:colOff>57150</xdr:colOff>
      <xdr:row>186</xdr:row>
      <xdr:rowOff>38100</xdr:rowOff>
    </xdr:to>
    <xdr:sp>
      <xdr:nvSpPr>
        <xdr:cNvPr id="128" name="Line 202"/>
        <xdr:cNvSpPr>
          <a:spLocks/>
        </xdr:cNvSpPr>
      </xdr:nvSpPr>
      <xdr:spPr>
        <a:xfrm flipV="1">
          <a:off x="10706100" y="3607117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19050</xdr:colOff>
      <xdr:row>186</xdr:row>
      <xdr:rowOff>47625</xdr:rowOff>
    </xdr:from>
    <xdr:to>
      <xdr:col>96</xdr:col>
      <xdr:colOff>0</xdr:colOff>
      <xdr:row>186</xdr:row>
      <xdr:rowOff>104775</xdr:rowOff>
    </xdr:to>
    <xdr:sp>
      <xdr:nvSpPr>
        <xdr:cNvPr id="129" name="Line 203"/>
        <xdr:cNvSpPr>
          <a:spLocks/>
        </xdr:cNvSpPr>
      </xdr:nvSpPr>
      <xdr:spPr>
        <a:xfrm flipV="1">
          <a:off x="10877550" y="361378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57150</xdr:colOff>
      <xdr:row>186</xdr:row>
      <xdr:rowOff>57150</xdr:rowOff>
    </xdr:from>
    <xdr:to>
      <xdr:col>96</xdr:col>
      <xdr:colOff>38100</xdr:colOff>
      <xdr:row>186</xdr:row>
      <xdr:rowOff>114300</xdr:rowOff>
    </xdr:to>
    <xdr:sp>
      <xdr:nvSpPr>
        <xdr:cNvPr id="130" name="Line 204"/>
        <xdr:cNvSpPr>
          <a:spLocks/>
        </xdr:cNvSpPr>
      </xdr:nvSpPr>
      <xdr:spPr>
        <a:xfrm flipV="1">
          <a:off x="10915650" y="3614737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85725</xdr:colOff>
      <xdr:row>186</xdr:row>
      <xdr:rowOff>66675</xdr:rowOff>
    </xdr:from>
    <xdr:to>
      <xdr:col>96</xdr:col>
      <xdr:colOff>66675</xdr:colOff>
      <xdr:row>186</xdr:row>
      <xdr:rowOff>123825</xdr:rowOff>
    </xdr:to>
    <xdr:sp>
      <xdr:nvSpPr>
        <xdr:cNvPr id="131" name="Line 205"/>
        <xdr:cNvSpPr>
          <a:spLocks/>
        </xdr:cNvSpPr>
      </xdr:nvSpPr>
      <xdr:spPr>
        <a:xfrm flipV="1">
          <a:off x="10944225" y="3615690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186</xdr:row>
      <xdr:rowOff>85725</xdr:rowOff>
    </xdr:from>
    <xdr:to>
      <xdr:col>96</xdr:col>
      <xdr:colOff>95250</xdr:colOff>
      <xdr:row>186</xdr:row>
      <xdr:rowOff>142875</xdr:rowOff>
    </xdr:to>
    <xdr:sp>
      <xdr:nvSpPr>
        <xdr:cNvPr id="132" name="Line 206"/>
        <xdr:cNvSpPr>
          <a:spLocks/>
        </xdr:cNvSpPr>
      </xdr:nvSpPr>
      <xdr:spPr>
        <a:xfrm flipV="1">
          <a:off x="10972800" y="36175950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38100</xdr:colOff>
      <xdr:row>186</xdr:row>
      <xdr:rowOff>95250</xdr:rowOff>
    </xdr:from>
    <xdr:to>
      <xdr:col>97</xdr:col>
      <xdr:colOff>19050</xdr:colOff>
      <xdr:row>186</xdr:row>
      <xdr:rowOff>152400</xdr:rowOff>
    </xdr:to>
    <xdr:sp>
      <xdr:nvSpPr>
        <xdr:cNvPr id="133" name="Line 207"/>
        <xdr:cNvSpPr>
          <a:spLocks/>
        </xdr:cNvSpPr>
      </xdr:nvSpPr>
      <xdr:spPr>
        <a:xfrm flipV="1">
          <a:off x="11010900" y="36185475"/>
          <a:ext cx="95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76200</xdr:colOff>
      <xdr:row>186</xdr:row>
      <xdr:rowOff>95250</xdr:rowOff>
    </xdr:from>
    <xdr:to>
      <xdr:col>110</xdr:col>
      <xdr:colOff>9525</xdr:colOff>
      <xdr:row>186</xdr:row>
      <xdr:rowOff>95250</xdr:rowOff>
    </xdr:to>
    <xdr:sp>
      <xdr:nvSpPr>
        <xdr:cNvPr id="134" name="Line 208"/>
        <xdr:cNvSpPr>
          <a:spLocks/>
        </xdr:cNvSpPr>
      </xdr:nvSpPr>
      <xdr:spPr>
        <a:xfrm>
          <a:off x="11963400" y="3618547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85725</xdr:colOff>
      <xdr:row>187</xdr:row>
      <xdr:rowOff>9525</xdr:rowOff>
    </xdr:from>
    <xdr:to>
      <xdr:col>110</xdr:col>
      <xdr:colOff>19050</xdr:colOff>
      <xdr:row>187</xdr:row>
      <xdr:rowOff>9525</xdr:rowOff>
    </xdr:to>
    <xdr:sp>
      <xdr:nvSpPr>
        <xdr:cNvPr id="135" name="Line 209"/>
        <xdr:cNvSpPr>
          <a:spLocks/>
        </xdr:cNvSpPr>
      </xdr:nvSpPr>
      <xdr:spPr>
        <a:xfrm>
          <a:off x="11972925" y="3627120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95250</xdr:colOff>
      <xdr:row>185</xdr:row>
      <xdr:rowOff>123825</xdr:rowOff>
    </xdr:from>
    <xdr:to>
      <xdr:col>106</xdr:col>
      <xdr:colOff>95250</xdr:colOff>
      <xdr:row>188</xdr:row>
      <xdr:rowOff>104775</xdr:rowOff>
    </xdr:to>
    <xdr:sp>
      <xdr:nvSpPr>
        <xdr:cNvPr id="136" name="Line 210"/>
        <xdr:cNvSpPr>
          <a:spLocks/>
        </xdr:cNvSpPr>
      </xdr:nvSpPr>
      <xdr:spPr>
        <a:xfrm>
          <a:off x="12211050" y="3604260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85725</xdr:colOff>
      <xdr:row>185</xdr:row>
      <xdr:rowOff>123825</xdr:rowOff>
    </xdr:from>
    <xdr:to>
      <xdr:col>107</xdr:col>
      <xdr:colOff>85725</xdr:colOff>
      <xdr:row>188</xdr:row>
      <xdr:rowOff>104775</xdr:rowOff>
    </xdr:to>
    <xdr:sp>
      <xdr:nvSpPr>
        <xdr:cNvPr id="137" name="Line 211"/>
        <xdr:cNvSpPr>
          <a:spLocks/>
        </xdr:cNvSpPr>
      </xdr:nvSpPr>
      <xdr:spPr>
        <a:xfrm>
          <a:off x="12315825" y="3604260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19050</xdr:colOff>
      <xdr:row>186</xdr:row>
      <xdr:rowOff>19050</xdr:rowOff>
    </xdr:from>
    <xdr:to>
      <xdr:col>108</xdr:col>
      <xdr:colOff>38100</xdr:colOff>
      <xdr:row>187</xdr:row>
      <xdr:rowOff>76200</xdr:rowOff>
    </xdr:to>
    <xdr:sp>
      <xdr:nvSpPr>
        <xdr:cNvPr id="138" name="Polygon 212"/>
        <xdr:cNvSpPr>
          <a:spLocks/>
        </xdr:cNvSpPr>
      </xdr:nvSpPr>
      <xdr:spPr>
        <a:xfrm>
          <a:off x="12134850" y="36109275"/>
          <a:ext cx="247650" cy="228600"/>
        </a:xfrm>
        <a:custGeom>
          <a:pathLst>
            <a:path h="24" w="26">
              <a:moveTo>
                <a:pt x="8" y="23"/>
              </a:moveTo>
              <a:cubicBezTo>
                <a:pt x="4" y="22"/>
                <a:pt x="0" y="13"/>
                <a:pt x="0" y="10"/>
              </a:cubicBezTo>
              <a:cubicBezTo>
                <a:pt x="0" y="7"/>
                <a:pt x="5" y="3"/>
                <a:pt x="8" y="2"/>
              </a:cubicBezTo>
              <a:cubicBezTo>
                <a:pt x="11" y="1"/>
                <a:pt x="17" y="0"/>
                <a:pt x="20" y="3"/>
              </a:cubicBezTo>
              <a:cubicBezTo>
                <a:pt x="23" y="6"/>
                <a:pt x="26" y="16"/>
                <a:pt x="24" y="19"/>
              </a:cubicBezTo>
              <a:cubicBezTo>
                <a:pt x="22" y="22"/>
                <a:pt x="12" y="24"/>
                <a:pt x="8" y="23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95250</xdr:colOff>
      <xdr:row>186</xdr:row>
      <xdr:rowOff>95250</xdr:rowOff>
    </xdr:from>
    <xdr:to>
      <xdr:col>105</xdr:col>
      <xdr:colOff>47625</xdr:colOff>
      <xdr:row>187</xdr:row>
      <xdr:rowOff>0</xdr:rowOff>
    </xdr:to>
    <xdr:sp>
      <xdr:nvSpPr>
        <xdr:cNvPr id="139" name="Line 213"/>
        <xdr:cNvSpPr>
          <a:spLocks/>
        </xdr:cNvSpPr>
      </xdr:nvSpPr>
      <xdr:spPr>
        <a:xfrm flipV="1">
          <a:off x="11982450" y="36185475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57150</xdr:colOff>
      <xdr:row>186</xdr:row>
      <xdr:rowOff>85725</xdr:rowOff>
    </xdr:from>
    <xdr:to>
      <xdr:col>106</xdr:col>
      <xdr:colOff>9525</xdr:colOff>
      <xdr:row>186</xdr:row>
      <xdr:rowOff>161925</xdr:rowOff>
    </xdr:to>
    <xdr:sp>
      <xdr:nvSpPr>
        <xdr:cNvPr id="140" name="Line 214"/>
        <xdr:cNvSpPr>
          <a:spLocks/>
        </xdr:cNvSpPr>
      </xdr:nvSpPr>
      <xdr:spPr>
        <a:xfrm flipV="1">
          <a:off x="12058650" y="3617595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47625</xdr:colOff>
      <xdr:row>186</xdr:row>
      <xdr:rowOff>85725</xdr:rowOff>
    </xdr:from>
    <xdr:to>
      <xdr:col>109</xdr:col>
      <xdr:colOff>0</xdr:colOff>
      <xdr:row>186</xdr:row>
      <xdr:rowOff>161925</xdr:rowOff>
    </xdr:to>
    <xdr:sp>
      <xdr:nvSpPr>
        <xdr:cNvPr id="141" name="Line 215"/>
        <xdr:cNvSpPr>
          <a:spLocks/>
        </xdr:cNvSpPr>
      </xdr:nvSpPr>
      <xdr:spPr>
        <a:xfrm flipV="1">
          <a:off x="12392025" y="3617595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9525</xdr:colOff>
      <xdr:row>186</xdr:row>
      <xdr:rowOff>85725</xdr:rowOff>
    </xdr:from>
    <xdr:to>
      <xdr:col>109</xdr:col>
      <xdr:colOff>76200</xdr:colOff>
      <xdr:row>186</xdr:row>
      <xdr:rowOff>161925</xdr:rowOff>
    </xdr:to>
    <xdr:sp>
      <xdr:nvSpPr>
        <xdr:cNvPr id="142" name="Line 216"/>
        <xdr:cNvSpPr>
          <a:spLocks/>
        </xdr:cNvSpPr>
      </xdr:nvSpPr>
      <xdr:spPr>
        <a:xfrm flipV="1">
          <a:off x="12468225" y="3617595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188</xdr:row>
      <xdr:rowOff>19050</xdr:rowOff>
    </xdr:from>
    <xdr:to>
      <xdr:col>107</xdr:col>
      <xdr:colOff>76200</xdr:colOff>
      <xdr:row>188</xdr:row>
      <xdr:rowOff>95250</xdr:rowOff>
    </xdr:to>
    <xdr:sp>
      <xdr:nvSpPr>
        <xdr:cNvPr id="143" name="Line 217"/>
        <xdr:cNvSpPr>
          <a:spLocks/>
        </xdr:cNvSpPr>
      </xdr:nvSpPr>
      <xdr:spPr>
        <a:xfrm flipV="1">
          <a:off x="12239625" y="36452175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104775</xdr:colOff>
      <xdr:row>187</xdr:row>
      <xdr:rowOff>142875</xdr:rowOff>
    </xdr:from>
    <xdr:to>
      <xdr:col>107</xdr:col>
      <xdr:colOff>57150</xdr:colOff>
      <xdr:row>188</xdr:row>
      <xdr:rowOff>47625</xdr:rowOff>
    </xdr:to>
    <xdr:sp>
      <xdr:nvSpPr>
        <xdr:cNvPr id="144" name="Line 218"/>
        <xdr:cNvSpPr>
          <a:spLocks/>
        </xdr:cNvSpPr>
      </xdr:nvSpPr>
      <xdr:spPr>
        <a:xfrm flipV="1">
          <a:off x="12220575" y="3640455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104775</xdr:colOff>
      <xdr:row>187</xdr:row>
      <xdr:rowOff>76200</xdr:rowOff>
    </xdr:from>
    <xdr:to>
      <xdr:col>107</xdr:col>
      <xdr:colOff>57150</xdr:colOff>
      <xdr:row>187</xdr:row>
      <xdr:rowOff>152400</xdr:rowOff>
    </xdr:to>
    <xdr:sp>
      <xdr:nvSpPr>
        <xdr:cNvPr id="145" name="Line 219"/>
        <xdr:cNvSpPr>
          <a:spLocks/>
        </xdr:cNvSpPr>
      </xdr:nvSpPr>
      <xdr:spPr>
        <a:xfrm flipV="1">
          <a:off x="12220575" y="36337875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104775</xdr:colOff>
      <xdr:row>185</xdr:row>
      <xdr:rowOff>114300</xdr:rowOff>
    </xdr:from>
    <xdr:to>
      <xdr:col>107</xdr:col>
      <xdr:colOff>57150</xdr:colOff>
      <xdr:row>186</xdr:row>
      <xdr:rowOff>19050</xdr:rowOff>
    </xdr:to>
    <xdr:sp>
      <xdr:nvSpPr>
        <xdr:cNvPr id="146" name="Line 220"/>
        <xdr:cNvSpPr>
          <a:spLocks/>
        </xdr:cNvSpPr>
      </xdr:nvSpPr>
      <xdr:spPr>
        <a:xfrm flipV="1">
          <a:off x="12220575" y="36033075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85725</xdr:colOff>
      <xdr:row>186</xdr:row>
      <xdr:rowOff>142875</xdr:rowOff>
    </xdr:from>
    <xdr:to>
      <xdr:col>107</xdr:col>
      <xdr:colOff>104775</xdr:colOff>
      <xdr:row>186</xdr:row>
      <xdr:rowOff>161925</xdr:rowOff>
    </xdr:to>
    <xdr:sp>
      <xdr:nvSpPr>
        <xdr:cNvPr id="147" name="Line 221"/>
        <xdr:cNvSpPr>
          <a:spLocks/>
        </xdr:cNvSpPr>
      </xdr:nvSpPr>
      <xdr:spPr>
        <a:xfrm>
          <a:off x="12201525" y="36233100"/>
          <a:ext cx="1333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76200</xdr:colOff>
      <xdr:row>186</xdr:row>
      <xdr:rowOff>95250</xdr:rowOff>
    </xdr:from>
    <xdr:to>
      <xdr:col>107</xdr:col>
      <xdr:colOff>95250</xdr:colOff>
      <xdr:row>186</xdr:row>
      <xdr:rowOff>114300</xdr:rowOff>
    </xdr:to>
    <xdr:sp>
      <xdr:nvSpPr>
        <xdr:cNvPr id="148" name="Line 222"/>
        <xdr:cNvSpPr>
          <a:spLocks/>
        </xdr:cNvSpPr>
      </xdr:nvSpPr>
      <xdr:spPr>
        <a:xfrm>
          <a:off x="12192000" y="36185475"/>
          <a:ext cx="1333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85725</xdr:colOff>
      <xdr:row>187</xdr:row>
      <xdr:rowOff>9525</xdr:rowOff>
    </xdr:from>
    <xdr:to>
      <xdr:col>107</xdr:col>
      <xdr:colOff>104775</xdr:colOff>
      <xdr:row>187</xdr:row>
      <xdr:rowOff>28575</xdr:rowOff>
    </xdr:to>
    <xdr:sp>
      <xdr:nvSpPr>
        <xdr:cNvPr id="149" name="Line 223"/>
        <xdr:cNvSpPr>
          <a:spLocks/>
        </xdr:cNvSpPr>
      </xdr:nvSpPr>
      <xdr:spPr>
        <a:xfrm>
          <a:off x="12201525" y="36271200"/>
          <a:ext cx="1333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76200</xdr:colOff>
      <xdr:row>186</xdr:row>
      <xdr:rowOff>133350</xdr:rowOff>
    </xdr:from>
    <xdr:to>
      <xdr:col>107</xdr:col>
      <xdr:colOff>95250</xdr:colOff>
      <xdr:row>186</xdr:row>
      <xdr:rowOff>152400</xdr:rowOff>
    </xdr:to>
    <xdr:sp>
      <xdr:nvSpPr>
        <xdr:cNvPr id="150" name="Line 224"/>
        <xdr:cNvSpPr>
          <a:spLocks/>
        </xdr:cNvSpPr>
      </xdr:nvSpPr>
      <xdr:spPr>
        <a:xfrm>
          <a:off x="12192000" y="36223575"/>
          <a:ext cx="1333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114300</xdr:rowOff>
    </xdr:from>
    <xdr:to>
      <xdr:col>14</xdr:col>
      <xdr:colOff>28575</xdr:colOff>
      <xdr:row>186</xdr:row>
      <xdr:rowOff>114300</xdr:rowOff>
    </xdr:to>
    <xdr:sp>
      <xdr:nvSpPr>
        <xdr:cNvPr id="151" name="Line 225"/>
        <xdr:cNvSpPr>
          <a:spLocks/>
        </xdr:cNvSpPr>
      </xdr:nvSpPr>
      <xdr:spPr>
        <a:xfrm flipH="1">
          <a:off x="457200" y="36204525"/>
          <a:ext cx="11715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212</xdr:row>
      <xdr:rowOff>142875</xdr:rowOff>
    </xdr:from>
    <xdr:to>
      <xdr:col>44</xdr:col>
      <xdr:colOff>28575</xdr:colOff>
      <xdr:row>214</xdr:row>
      <xdr:rowOff>9525</xdr:rowOff>
    </xdr:to>
    <xdr:sp>
      <xdr:nvSpPr>
        <xdr:cNvPr id="152" name="TextBox 226"/>
        <xdr:cNvSpPr txBox="1">
          <a:spLocks noChangeArrowheads="1"/>
        </xdr:cNvSpPr>
      </xdr:nvSpPr>
      <xdr:spPr>
        <a:xfrm>
          <a:off x="4019550" y="406908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足場パイプ</a:t>
          </a:r>
        </a:p>
      </xdr:txBody>
    </xdr:sp>
    <xdr:clientData/>
  </xdr:twoCellAnchor>
  <xdr:twoCellAnchor>
    <xdr:from>
      <xdr:col>18</xdr:col>
      <xdr:colOff>104775</xdr:colOff>
      <xdr:row>211</xdr:row>
      <xdr:rowOff>76200</xdr:rowOff>
    </xdr:from>
    <xdr:to>
      <xdr:col>31</xdr:col>
      <xdr:colOff>95250</xdr:colOff>
      <xdr:row>218</xdr:row>
      <xdr:rowOff>76200</xdr:rowOff>
    </xdr:to>
    <xdr:sp>
      <xdr:nvSpPr>
        <xdr:cNvPr id="153" name="AutoShape 227"/>
        <xdr:cNvSpPr>
          <a:spLocks/>
        </xdr:cNvSpPr>
      </xdr:nvSpPr>
      <xdr:spPr>
        <a:xfrm>
          <a:off x="2162175" y="40452675"/>
          <a:ext cx="1476375" cy="1200150"/>
        </a:xfrm>
        <a:prstGeom prst="roundRect">
          <a:avLst/>
        </a:pr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210</xdr:row>
      <xdr:rowOff>161925</xdr:rowOff>
    </xdr:from>
    <xdr:to>
      <xdr:col>34</xdr:col>
      <xdr:colOff>85725</xdr:colOff>
      <xdr:row>211</xdr:row>
      <xdr:rowOff>76200</xdr:rowOff>
    </xdr:to>
    <xdr:sp>
      <xdr:nvSpPr>
        <xdr:cNvPr id="154" name="Rectangle 228"/>
        <xdr:cNvSpPr>
          <a:spLocks/>
        </xdr:cNvSpPr>
      </xdr:nvSpPr>
      <xdr:spPr>
        <a:xfrm>
          <a:off x="1866900" y="40366950"/>
          <a:ext cx="21050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218</xdr:row>
      <xdr:rowOff>76200</xdr:rowOff>
    </xdr:from>
    <xdr:to>
      <xdr:col>34</xdr:col>
      <xdr:colOff>85725</xdr:colOff>
      <xdr:row>218</xdr:row>
      <xdr:rowOff>161925</xdr:rowOff>
    </xdr:to>
    <xdr:sp>
      <xdr:nvSpPr>
        <xdr:cNvPr id="155" name="Rectangle 229"/>
        <xdr:cNvSpPr>
          <a:spLocks/>
        </xdr:cNvSpPr>
      </xdr:nvSpPr>
      <xdr:spPr>
        <a:xfrm>
          <a:off x="1866900" y="41652825"/>
          <a:ext cx="21050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18</xdr:col>
      <xdr:colOff>76200</xdr:colOff>
      <xdr:row>226</xdr:row>
      <xdr:rowOff>9525</xdr:rowOff>
    </xdr:to>
    <xdr:sp>
      <xdr:nvSpPr>
        <xdr:cNvPr id="156" name="Rectangle 230"/>
        <xdr:cNvSpPr>
          <a:spLocks/>
        </xdr:cNvSpPr>
      </xdr:nvSpPr>
      <xdr:spPr>
        <a:xfrm>
          <a:off x="2057400" y="40205025"/>
          <a:ext cx="7620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210</xdr:row>
      <xdr:rowOff>0</xdr:rowOff>
    </xdr:from>
    <xdr:to>
      <xdr:col>32</xdr:col>
      <xdr:colOff>76200</xdr:colOff>
      <xdr:row>226</xdr:row>
      <xdr:rowOff>9525</xdr:rowOff>
    </xdr:to>
    <xdr:sp>
      <xdr:nvSpPr>
        <xdr:cNvPr id="157" name="Rectangle 231"/>
        <xdr:cNvSpPr>
          <a:spLocks/>
        </xdr:cNvSpPr>
      </xdr:nvSpPr>
      <xdr:spPr>
        <a:xfrm>
          <a:off x="3657600" y="40205025"/>
          <a:ext cx="7620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220</xdr:row>
      <xdr:rowOff>104775</xdr:rowOff>
    </xdr:from>
    <xdr:to>
      <xdr:col>41</xdr:col>
      <xdr:colOff>104775</xdr:colOff>
      <xdr:row>221</xdr:row>
      <xdr:rowOff>9525</xdr:rowOff>
    </xdr:to>
    <xdr:sp>
      <xdr:nvSpPr>
        <xdr:cNvPr id="158" name="Rectangle 232"/>
        <xdr:cNvSpPr>
          <a:spLocks/>
        </xdr:cNvSpPr>
      </xdr:nvSpPr>
      <xdr:spPr>
        <a:xfrm>
          <a:off x="1019175" y="42024300"/>
          <a:ext cx="3771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224</xdr:row>
      <xdr:rowOff>104775</xdr:rowOff>
    </xdr:from>
    <xdr:to>
      <xdr:col>42</xdr:col>
      <xdr:colOff>0</xdr:colOff>
      <xdr:row>225</xdr:row>
      <xdr:rowOff>9525</xdr:rowOff>
    </xdr:to>
    <xdr:sp>
      <xdr:nvSpPr>
        <xdr:cNvPr id="159" name="Rectangle 233"/>
        <xdr:cNvSpPr>
          <a:spLocks/>
        </xdr:cNvSpPr>
      </xdr:nvSpPr>
      <xdr:spPr>
        <a:xfrm>
          <a:off x="1028700" y="42710100"/>
          <a:ext cx="3771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220</xdr:row>
      <xdr:rowOff>104775</xdr:rowOff>
    </xdr:from>
    <xdr:to>
      <xdr:col>9</xdr:col>
      <xdr:colOff>47625</xdr:colOff>
      <xdr:row>225</xdr:row>
      <xdr:rowOff>9525</xdr:rowOff>
    </xdr:to>
    <xdr:sp>
      <xdr:nvSpPr>
        <xdr:cNvPr id="160" name="Rectangle 234"/>
        <xdr:cNvSpPr>
          <a:spLocks/>
        </xdr:cNvSpPr>
      </xdr:nvSpPr>
      <xdr:spPr>
        <a:xfrm>
          <a:off x="1019175" y="420243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220</xdr:row>
      <xdr:rowOff>104775</xdr:rowOff>
    </xdr:from>
    <xdr:to>
      <xdr:col>42</xdr:col>
      <xdr:colOff>0</xdr:colOff>
      <xdr:row>225</xdr:row>
      <xdr:rowOff>9525</xdr:rowOff>
    </xdr:to>
    <xdr:sp>
      <xdr:nvSpPr>
        <xdr:cNvPr id="161" name="Rectangle 235"/>
        <xdr:cNvSpPr>
          <a:spLocks/>
        </xdr:cNvSpPr>
      </xdr:nvSpPr>
      <xdr:spPr>
        <a:xfrm>
          <a:off x="4743450" y="420243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220</xdr:row>
      <xdr:rowOff>104775</xdr:rowOff>
    </xdr:from>
    <xdr:to>
      <xdr:col>9</xdr:col>
      <xdr:colOff>47625</xdr:colOff>
      <xdr:row>225</xdr:row>
      <xdr:rowOff>9525</xdr:rowOff>
    </xdr:to>
    <xdr:sp>
      <xdr:nvSpPr>
        <xdr:cNvPr id="162" name="Rectangle 236"/>
        <xdr:cNvSpPr>
          <a:spLocks/>
        </xdr:cNvSpPr>
      </xdr:nvSpPr>
      <xdr:spPr>
        <a:xfrm>
          <a:off x="1019175" y="420243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220</xdr:row>
      <xdr:rowOff>104775</xdr:rowOff>
    </xdr:from>
    <xdr:to>
      <xdr:col>20</xdr:col>
      <xdr:colOff>95250</xdr:colOff>
      <xdr:row>225</xdr:row>
      <xdr:rowOff>9525</xdr:rowOff>
    </xdr:to>
    <xdr:sp>
      <xdr:nvSpPr>
        <xdr:cNvPr id="163" name="Rectangle 237"/>
        <xdr:cNvSpPr>
          <a:spLocks/>
        </xdr:cNvSpPr>
      </xdr:nvSpPr>
      <xdr:spPr>
        <a:xfrm>
          <a:off x="2324100" y="420243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220</xdr:row>
      <xdr:rowOff>104775</xdr:rowOff>
    </xdr:from>
    <xdr:to>
      <xdr:col>30</xdr:col>
      <xdr:colOff>47625</xdr:colOff>
      <xdr:row>225</xdr:row>
      <xdr:rowOff>9525</xdr:rowOff>
    </xdr:to>
    <xdr:sp>
      <xdr:nvSpPr>
        <xdr:cNvPr id="164" name="Rectangle 238"/>
        <xdr:cNvSpPr>
          <a:spLocks/>
        </xdr:cNvSpPr>
      </xdr:nvSpPr>
      <xdr:spPr>
        <a:xfrm>
          <a:off x="3419475" y="42024300"/>
          <a:ext cx="57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210</xdr:row>
      <xdr:rowOff>142875</xdr:rowOff>
    </xdr:from>
    <xdr:to>
      <xdr:col>18</xdr:col>
      <xdr:colOff>95250</xdr:colOff>
      <xdr:row>211</xdr:row>
      <xdr:rowOff>85725</xdr:rowOff>
    </xdr:to>
    <xdr:sp>
      <xdr:nvSpPr>
        <xdr:cNvPr id="165" name="Oval 239"/>
        <xdr:cNvSpPr>
          <a:spLocks/>
        </xdr:cNvSpPr>
      </xdr:nvSpPr>
      <xdr:spPr>
        <a:xfrm>
          <a:off x="2038350" y="403479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210</xdr:row>
      <xdr:rowOff>142875</xdr:rowOff>
    </xdr:from>
    <xdr:to>
      <xdr:col>32</xdr:col>
      <xdr:colOff>95250</xdr:colOff>
      <xdr:row>211</xdr:row>
      <xdr:rowOff>85725</xdr:rowOff>
    </xdr:to>
    <xdr:sp>
      <xdr:nvSpPr>
        <xdr:cNvPr id="166" name="Oval 240"/>
        <xdr:cNvSpPr>
          <a:spLocks/>
        </xdr:cNvSpPr>
      </xdr:nvSpPr>
      <xdr:spPr>
        <a:xfrm>
          <a:off x="3638550" y="403479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218</xdr:row>
      <xdr:rowOff>66675</xdr:rowOff>
    </xdr:from>
    <xdr:to>
      <xdr:col>32</xdr:col>
      <xdr:colOff>85725</xdr:colOff>
      <xdr:row>219</xdr:row>
      <xdr:rowOff>9525</xdr:rowOff>
    </xdr:to>
    <xdr:sp>
      <xdr:nvSpPr>
        <xdr:cNvPr id="167" name="Oval 241"/>
        <xdr:cNvSpPr>
          <a:spLocks/>
        </xdr:cNvSpPr>
      </xdr:nvSpPr>
      <xdr:spPr>
        <a:xfrm>
          <a:off x="3629025" y="416433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218</xdr:row>
      <xdr:rowOff>57150</xdr:rowOff>
    </xdr:from>
    <xdr:to>
      <xdr:col>18</xdr:col>
      <xdr:colOff>85725</xdr:colOff>
      <xdr:row>219</xdr:row>
      <xdr:rowOff>0</xdr:rowOff>
    </xdr:to>
    <xdr:sp>
      <xdr:nvSpPr>
        <xdr:cNvPr id="168" name="Oval 242"/>
        <xdr:cNvSpPr>
          <a:spLocks/>
        </xdr:cNvSpPr>
      </xdr:nvSpPr>
      <xdr:spPr>
        <a:xfrm>
          <a:off x="2028825" y="4163377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220</xdr:row>
      <xdr:rowOff>85725</xdr:rowOff>
    </xdr:from>
    <xdr:to>
      <xdr:col>32</xdr:col>
      <xdr:colOff>104775</xdr:colOff>
      <xdr:row>221</xdr:row>
      <xdr:rowOff>28575</xdr:rowOff>
    </xdr:to>
    <xdr:sp>
      <xdr:nvSpPr>
        <xdr:cNvPr id="169" name="Oval 243"/>
        <xdr:cNvSpPr>
          <a:spLocks/>
        </xdr:cNvSpPr>
      </xdr:nvSpPr>
      <xdr:spPr>
        <a:xfrm>
          <a:off x="3648075" y="4200525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220</xdr:row>
      <xdr:rowOff>76200</xdr:rowOff>
    </xdr:from>
    <xdr:to>
      <xdr:col>18</xdr:col>
      <xdr:colOff>76200</xdr:colOff>
      <xdr:row>221</xdr:row>
      <xdr:rowOff>19050</xdr:rowOff>
    </xdr:to>
    <xdr:sp>
      <xdr:nvSpPr>
        <xdr:cNvPr id="170" name="Oval 244"/>
        <xdr:cNvSpPr>
          <a:spLocks/>
        </xdr:cNvSpPr>
      </xdr:nvSpPr>
      <xdr:spPr>
        <a:xfrm>
          <a:off x="2019300" y="419957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224</xdr:row>
      <xdr:rowOff>85725</xdr:rowOff>
    </xdr:from>
    <xdr:to>
      <xdr:col>18</xdr:col>
      <xdr:colOff>104775</xdr:colOff>
      <xdr:row>225</xdr:row>
      <xdr:rowOff>28575</xdr:rowOff>
    </xdr:to>
    <xdr:sp>
      <xdr:nvSpPr>
        <xdr:cNvPr id="171" name="Oval 245"/>
        <xdr:cNvSpPr>
          <a:spLocks/>
        </xdr:cNvSpPr>
      </xdr:nvSpPr>
      <xdr:spPr>
        <a:xfrm>
          <a:off x="2047875" y="4269105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224</xdr:row>
      <xdr:rowOff>76200</xdr:rowOff>
    </xdr:from>
    <xdr:to>
      <xdr:col>32</xdr:col>
      <xdr:colOff>104775</xdr:colOff>
      <xdr:row>225</xdr:row>
      <xdr:rowOff>19050</xdr:rowOff>
    </xdr:to>
    <xdr:sp>
      <xdr:nvSpPr>
        <xdr:cNvPr id="172" name="Oval 246"/>
        <xdr:cNvSpPr>
          <a:spLocks/>
        </xdr:cNvSpPr>
      </xdr:nvSpPr>
      <xdr:spPr>
        <a:xfrm>
          <a:off x="3648075" y="426815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214</xdr:row>
      <xdr:rowOff>0</xdr:rowOff>
    </xdr:from>
    <xdr:to>
      <xdr:col>35</xdr:col>
      <xdr:colOff>19050</xdr:colOff>
      <xdr:row>218</xdr:row>
      <xdr:rowOff>66675</xdr:rowOff>
    </xdr:to>
    <xdr:sp>
      <xdr:nvSpPr>
        <xdr:cNvPr id="173" name="Line 247"/>
        <xdr:cNvSpPr>
          <a:spLocks/>
        </xdr:cNvSpPr>
      </xdr:nvSpPr>
      <xdr:spPr>
        <a:xfrm flipV="1">
          <a:off x="2990850" y="40890825"/>
          <a:ext cx="1028700" cy="7524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214</xdr:row>
      <xdr:rowOff>0</xdr:rowOff>
    </xdr:from>
    <xdr:to>
      <xdr:col>41</xdr:col>
      <xdr:colOff>104775</xdr:colOff>
      <xdr:row>214</xdr:row>
      <xdr:rowOff>0</xdr:rowOff>
    </xdr:to>
    <xdr:sp>
      <xdr:nvSpPr>
        <xdr:cNvPr id="174" name="Line 248"/>
        <xdr:cNvSpPr>
          <a:spLocks/>
        </xdr:cNvSpPr>
      </xdr:nvSpPr>
      <xdr:spPr>
        <a:xfrm>
          <a:off x="4019550" y="40890825"/>
          <a:ext cx="771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214</xdr:row>
      <xdr:rowOff>0</xdr:rowOff>
    </xdr:from>
    <xdr:to>
      <xdr:col>35</xdr:col>
      <xdr:colOff>0</xdr:colOff>
      <xdr:row>214</xdr:row>
      <xdr:rowOff>66675</xdr:rowOff>
    </xdr:to>
    <xdr:sp>
      <xdr:nvSpPr>
        <xdr:cNvPr id="175" name="Line 249"/>
        <xdr:cNvSpPr>
          <a:spLocks/>
        </xdr:cNvSpPr>
      </xdr:nvSpPr>
      <xdr:spPr>
        <a:xfrm flipH="1">
          <a:off x="3733800" y="40890825"/>
          <a:ext cx="266700" cy="666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216</xdr:row>
      <xdr:rowOff>85725</xdr:rowOff>
    </xdr:from>
    <xdr:to>
      <xdr:col>36</xdr:col>
      <xdr:colOff>76200</xdr:colOff>
      <xdr:row>218</xdr:row>
      <xdr:rowOff>104775</xdr:rowOff>
    </xdr:to>
    <xdr:sp>
      <xdr:nvSpPr>
        <xdr:cNvPr id="176" name="Line 250"/>
        <xdr:cNvSpPr>
          <a:spLocks/>
        </xdr:cNvSpPr>
      </xdr:nvSpPr>
      <xdr:spPr>
        <a:xfrm flipH="1">
          <a:off x="3733800" y="41319450"/>
          <a:ext cx="457200" cy="361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216</xdr:row>
      <xdr:rowOff>85725</xdr:rowOff>
    </xdr:from>
    <xdr:to>
      <xdr:col>47</xdr:col>
      <xdr:colOff>19050</xdr:colOff>
      <xdr:row>216</xdr:row>
      <xdr:rowOff>85725</xdr:rowOff>
    </xdr:to>
    <xdr:sp>
      <xdr:nvSpPr>
        <xdr:cNvPr id="177" name="Line 251"/>
        <xdr:cNvSpPr>
          <a:spLocks/>
        </xdr:cNvSpPr>
      </xdr:nvSpPr>
      <xdr:spPr>
        <a:xfrm>
          <a:off x="4191000" y="41319450"/>
          <a:ext cx="12001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215</xdr:row>
      <xdr:rowOff>28575</xdr:rowOff>
    </xdr:from>
    <xdr:to>
      <xdr:col>48</xdr:col>
      <xdr:colOff>85725</xdr:colOff>
      <xdr:row>216</xdr:row>
      <xdr:rowOff>66675</xdr:rowOff>
    </xdr:to>
    <xdr:sp>
      <xdr:nvSpPr>
        <xdr:cNvPr id="178" name="TextBox 252"/>
        <xdr:cNvSpPr txBox="1">
          <a:spLocks noChangeArrowheads="1"/>
        </xdr:cNvSpPr>
      </xdr:nvSpPr>
      <xdr:spPr>
        <a:xfrm>
          <a:off x="4181475" y="41090850"/>
          <a:ext cx="1390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直交クランプ（●点）
</a:t>
          </a:r>
        </a:p>
      </xdr:txBody>
    </xdr:sp>
    <xdr:clientData/>
  </xdr:twoCellAnchor>
  <xdr:twoCellAnchor>
    <xdr:from>
      <xdr:col>42</xdr:col>
      <xdr:colOff>0</xdr:colOff>
      <xdr:row>222</xdr:row>
      <xdr:rowOff>133350</xdr:rowOff>
    </xdr:from>
    <xdr:to>
      <xdr:col>45</xdr:col>
      <xdr:colOff>0</xdr:colOff>
      <xdr:row>222</xdr:row>
      <xdr:rowOff>133350</xdr:rowOff>
    </xdr:to>
    <xdr:sp>
      <xdr:nvSpPr>
        <xdr:cNvPr id="179" name="Line 253"/>
        <xdr:cNvSpPr>
          <a:spLocks/>
        </xdr:cNvSpPr>
      </xdr:nvSpPr>
      <xdr:spPr>
        <a:xfrm flipH="1">
          <a:off x="4800600" y="42395775"/>
          <a:ext cx="342900" cy="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211</xdr:row>
      <xdr:rowOff>38100</xdr:rowOff>
    </xdr:from>
    <xdr:to>
      <xdr:col>16</xdr:col>
      <xdr:colOff>28575</xdr:colOff>
      <xdr:row>211</xdr:row>
      <xdr:rowOff>38100</xdr:rowOff>
    </xdr:to>
    <xdr:sp>
      <xdr:nvSpPr>
        <xdr:cNvPr id="180" name="Line 257"/>
        <xdr:cNvSpPr>
          <a:spLocks/>
        </xdr:cNvSpPr>
      </xdr:nvSpPr>
      <xdr:spPr>
        <a:xfrm flipH="1">
          <a:off x="676275" y="40414575"/>
          <a:ext cx="1181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218</xdr:row>
      <xdr:rowOff>114300</xdr:rowOff>
    </xdr:from>
    <xdr:to>
      <xdr:col>16</xdr:col>
      <xdr:colOff>28575</xdr:colOff>
      <xdr:row>218</xdr:row>
      <xdr:rowOff>114300</xdr:rowOff>
    </xdr:to>
    <xdr:sp>
      <xdr:nvSpPr>
        <xdr:cNvPr id="181" name="Line 258"/>
        <xdr:cNvSpPr>
          <a:spLocks/>
        </xdr:cNvSpPr>
      </xdr:nvSpPr>
      <xdr:spPr>
        <a:xfrm flipH="1">
          <a:off x="685800" y="416909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114300</xdr:rowOff>
    </xdr:from>
    <xdr:to>
      <xdr:col>4</xdr:col>
      <xdr:colOff>0</xdr:colOff>
      <xdr:row>222</xdr:row>
      <xdr:rowOff>133350</xdr:rowOff>
    </xdr:to>
    <xdr:sp>
      <xdr:nvSpPr>
        <xdr:cNvPr id="182" name="Line 259"/>
        <xdr:cNvSpPr>
          <a:spLocks/>
        </xdr:cNvSpPr>
      </xdr:nvSpPr>
      <xdr:spPr>
        <a:xfrm>
          <a:off x="457200" y="41690925"/>
          <a:ext cx="0" cy="7048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220</xdr:row>
      <xdr:rowOff>133350</xdr:rowOff>
    </xdr:from>
    <xdr:to>
      <xdr:col>8</xdr:col>
      <xdr:colOff>95250</xdr:colOff>
      <xdr:row>220</xdr:row>
      <xdr:rowOff>133350</xdr:rowOff>
    </xdr:to>
    <xdr:sp>
      <xdr:nvSpPr>
        <xdr:cNvPr id="183" name="Line 260"/>
        <xdr:cNvSpPr>
          <a:spLocks/>
        </xdr:cNvSpPr>
      </xdr:nvSpPr>
      <xdr:spPr>
        <a:xfrm flipH="1">
          <a:off x="685800" y="42052875"/>
          <a:ext cx="3238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224</xdr:row>
      <xdr:rowOff>133350</xdr:rowOff>
    </xdr:from>
    <xdr:to>
      <xdr:col>8</xdr:col>
      <xdr:colOff>95250</xdr:colOff>
      <xdr:row>224</xdr:row>
      <xdr:rowOff>133350</xdr:rowOff>
    </xdr:to>
    <xdr:sp>
      <xdr:nvSpPr>
        <xdr:cNvPr id="184" name="Line 261"/>
        <xdr:cNvSpPr>
          <a:spLocks/>
        </xdr:cNvSpPr>
      </xdr:nvSpPr>
      <xdr:spPr>
        <a:xfrm flipH="1">
          <a:off x="790575" y="42738675"/>
          <a:ext cx="2190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142875</xdr:rowOff>
    </xdr:from>
    <xdr:to>
      <xdr:col>7</xdr:col>
      <xdr:colOff>0</xdr:colOff>
      <xdr:row>224</xdr:row>
      <xdr:rowOff>133350</xdr:rowOff>
    </xdr:to>
    <xdr:sp>
      <xdr:nvSpPr>
        <xdr:cNvPr id="185" name="Line 262"/>
        <xdr:cNvSpPr>
          <a:spLocks/>
        </xdr:cNvSpPr>
      </xdr:nvSpPr>
      <xdr:spPr>
        <a:xfrm>
          <a:off x="800100" y="42062400"/>
          <a:ext cx="0" cy="6762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218</xdr:row>
      <xdr:rowOff>114300</xdr:rowOff>
    </xdr:from>
    <xdr:to>
      <xdr:col>7</xdr:col>
      <xdr:colOff>0</xdr:colOff>
      <xdr:row>220</xdr:row>
      <xdr:rowOff>142875</xdr:rowOff>
    </xdr:to>
    <xdr:sp>
      <xdr:nvSpPr>
        <xdr:cNvPr id="186" name="Line 263"/>
        <xdr:cNvSpPr>
          <a:spLocks/>
        </xdr:cNvSpPr>
      </xdr:nvSpPr>
      <xdr:spPr>
        <a:xfrm>
          <a:off x="800100" y="41690925"/>
          <a:ext cx="0" cy="3714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208</xdr:row>
      <xdr:rowOff>0</xdr:rowOff>
    </xdr:from>
    <xdr:to>
      <xdr:col>18</xdr:col>
      <xdr:colOff>47625</xdr:colOff>
      <xdr:row>209</xdr:row>
      <xdr:rowOff>161925</xdr:rowOff>
    </xdr:to>
    <xdr:sp>
      <xdr:nvSpPr>
        <xdr:cNvPr id="187" name="Line 264"/>
        <xdr:cNvSpPr>
          <a:spLocks/>
        </xdr:cNvSpPr>
      </xdr:nvSpPr>
      <xdr:spPr>
        <a:xfrm flipV="1">
          <a:off x="2105025" y="39862125"/>
          <a:ext cx="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208</xdr:row>
      <xdr:rowOff>0</xdr:rowOff>
    </xdr:from>
    <xdr:to>
      <xdr:col>32</xdr:col>
      <xdr:colOff>38100</xdr:colOff>
      <xdr:row>209</xdr:row>
      <xdr:rowOff>161925</xdr:rowOff>
    </xdr:to>
    <xdr:sp>
      <xdr:nvSpPr>
        <xdr:cNvPr id="188" name="Line 265"/>
        <xdr:cNvSpPr>
          <a:spLocks/>
        </xdr:cNvSpPr>
      </xdr:nvSpPr>
      <xdr:spPr>
        <a:xfrm flipV="1">
          <a:off x="3695700" y="39862125"/>
          <a:ext cx="0" cy="333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208</xdr:row>
      <xdr:rowOff>66675</xdr:rowOff>
    </xdr:from>
    <xdr:to>
      <xdr:col>32</xdr:col>
      <xdr:colOff>28575</xdr:colOff>
      <xdr:row>208</xdr:row>
      <xdr:rowOff>66675</xdr:rowOff>
    </xdr:to>
    <xdr:sp>
      <xdr:nvSpPr>
        <xdr:cNvPr id="189" name="Line 266"/>
        <xdr:cNvSpPr>
          <a:spLocks/>
        </xdr:cNvSpPr>
      </xdr:nvSpPr>
      <xdr:spPr>
        <a:xfrm>
          <a:off x="2095500" y="39928800"/>
          <a:ext cx="15906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214</xdr:row>
      <xdr:rowOff>0</xdr:rowOff>
    </xdr:from>
    <xdr:to>
      <xdr:col>29</xdr:col>
      <xdr:colOff>0</xdr:colOff>
      <xdr:row>215</xdr:row>
      <xdr:rowOff>0</xdr:rowOff>
    </xdr:to>
    <xdr:sp>
      <xdr:nvSpPr>
        <xdr:cNvPr id="190" name="TextBox 267"/>
        <xdr:cNvSpPr txBox="1">
          <a:spLocks noChangeArrowheads="1"/>
        </xdr:cNvSpPr>
      </xdr:nvSpPr>
      <xdr:spPr>
        <a:xfrm>
          <a:off x="2514600" y="40890825"/>
          <a:ext cx="800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橋脚</a:t>
          </a:r>
        </a:p>
      </xdr:txBody>
    </xdr:sp>
    <xdr:clientData/>
  </xdr:twoCellAnchor>
  <xdr:twoCellAnchor>
    <xdr:from>
      <xdr:col>4</xdr:col>
      <xdr:colOff>0</xdr:colOff>
      <xdr:row>218</xdr:row>
      <xdr:rowOff>114300</xdr:rowOff>
    </xdr:from>
    <xdr:to>
      <xdr:col>16</xdr:col>
      <xdr:colOff>28575</xdr:colOff>
      <xdr:row>218</xdr:row>
      <xdr:rowOff>114300</xdr:rowOff>
    </xdr:to>
    <xdr:sp>
      <xdr:nvSpPr>
        <xdr:cNvPr id="191" name="Line 268"/>
        <xdr:cNvSpPr>
          <a:spLocks/>
        </xdr:cNvSpPr>
      </xdr:nvSpPr>
      <xdr:spPr>
        <a:xfrm flipH="1">
          <a:off x="457200" y="41690925"/>
          <a:ext cx="14001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222</xdr:row>
      <xdr:rowOff>133350</xdr:rowOff>
    </xdr:from>
    <xdr:to>
      <xdr:col>43</xdr:col>
      <xdr:colOff>57150</xdr:colOff>
      <xdr:row>222</xdr:row>
      <xdr:rowOff>133350</xdr:rowOff>
    </xdr:to>
    <xdr:sp>
      <xdr:nvSpPr>
        <xdr:cNvPr id="192" name="Line 269"/>
        <xdr:cNvSpPr>
          <a:spLocks/>
        </xdr:cNvSpPr>
      </xdr:nvSpPr>
      <xdr:spPr>
        <a:xfrm flipH="1">
          <a:off x="457200" y="42395775"/>
          <a:ext cx="45148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211</xdr:row>
      <xdr:rowOff>38100</xdr:rowOff>
    </xdr:from>
    <xdr:to>
      <xdr:col>7</xdr:col>
      <xdr:colOff>0</xdr:colOff>
      <xdr:row>218</xdr:row>
      <xdr:rowOff>114300</xdr:rowOff>
    </xdr:to>
    <xdr:sp>
      <xdr:nvSpPr>
        <xdr:cNvPr id="193" name="Line 270"/>
        <xdr:cNvSpPr>
          <a:spLocks/>
        </xdr:cNvSpPr>
      </xdr:nvSpPr>
      <xdr:spPr>
        <a:xfrm>
          <a:off x="800100" y="40414575"/>
          <a:ext cx="0" cy="12763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234</xdr:row>
      <xdr:rowOff>133350</xdr:rowOff>
    </xdr:from>
    <xdr:to>
      <xdr:col>10</xdr:col>
      <xdr:colOff>38100</xdr:colOff>
      <xdr:row>234</xdr:row>
      <xdr:rowOff>133350</xdr:rowOff>
    </xdr:to>
    <xdr:sp>
      <xdr:nvSpPr>
        <xdr:cNvPr id="194" name="Line 272"/>
        <xdr:cNvSpPr>
          <a:spLocks/>
        </xdr:cNvSpPr>
      </xdr:nvSpPr>
      <xdr:spPr>
        <a:xfrm flipH="1">
          <a:off x="1162050" y="444531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40</xdr:col>
      <xdr:colOff>0</xdr:colOff>
      <xdr:row>15</xdr:row>
      <xdr:rowOff>0</xdr:rowOff>
    </xdr:to>
    <xdr:sp>
      <xdr:nvSpPr>
        <xdr:cNvPr id="195" name="Line 321"/>
        <xdr:cNvSpPr>
          <a:spLocks/>
        </xdr:cNvSpPr>
      </xdr:nvSpPr>
      <xdr:spPr>
        <a:xfrm>
          <a:off x="45720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40</xdr:col>
      <xdr:colOff>0</xdr:colOff>
      <xdr:row>15</xdr:row>
      <xdr:rowOff>0</xdr:rowOff>
    </xdr:to>
    <xdr:sp>
      <xdr:nvSpPr>
        <xdr:cNvPr id="196" name="Line 322"/>
        <xdr:cNvSpPr>
          <a:spLocks/>
        </xdr:cNvSpPr>
      </xdr:nvSpPr>
      <xdr:spPr>
        <a:xfrm>
          <a:off x="45720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46</xdr:col>
      <xdr:colOff>0</xdr:colOff>
      <xdr:row>9</xdr:row>
      <xdr:rowOff>0</xdr:rowOff>
    </xdr:to>
    <xdr:sp>
      <xdr:nvSpPr>
        <xdr:cNvPr id="197" name="Line 323"/>
        <xdr:cNvSpPr>
          <a:spLocks/>
        </xdr:cNvSpPr>
      </xdr:nvSpPr>
      <xdr:spPr>
        <a:xfrm>
          <a:off x="4572000" y="18383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198" name="Line 324"/>
        <xdr:cNvSpPr>
          <a:spLocks/>
        </xdr:cNvSpPr>
      </xdr:nvSpPr>
      <xdr:spPr>
        <a:xfrm>
          <a:off x="4572000" y="21431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199" name="Line 325"/>
        <xdr:cNvSpPr>
          <a:spLocks/>
        </xdr:cNvSpPr>
      </xdr:nvSpPr>
      <xdr:spPr>
        <a:xfrm>
          <a:off x="4572000" y="24479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200" name="Line 326"/>
        <xdr:cNvSpPr>
          <a:spLocks/>
        </xdr:cNvSpPr>
      </xdr:nvSpPr>
      <xdr:spPr>
        <a:xfrm>
          <a:off x="4572000" y="27527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46</xdr:col>
      <xdr:colOff>0</xdr:colOff>
      <xdr:row>13</xdr:row>
      <xdr:rowOff>0</xdr:rowOff>
    </xdr:to>
    <xdr:sp>
      <xdr:nvSpPr>
        <xdr:cNvPr id="201" name="Line 327"/>
        <xdr:cNvSpPr>
          <a:spLocks/>
        </xdr:cNvSpPr>
      </xdr:nvSpPr>
      <xdr:spPr>
        <a:xfrm>
          <a:off x="4572000" y="30575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46</xdr:col>
      <xdr:colOff>0</xdr:colOff>
      <xdr:row>14</xdr:row>
      <xdr:rowOff>0</xdr:rowOff>
    </xdr:to>
    <xdr:sp>
      <xdr:nvSpPr>
        <xdr:cNvPr id="202" name="Line 328"/>
        <xdr:cNvSpPr>
          <a:spLocks/>
        </xdr:cNvSpPr>
      </xdr:nvSpPr>
      <xdr:spPr>
        <a:xfrm>
          <a:off x="4572000" y="33623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15</xdr:row>
      <xdr:rowOff>0</xdr:rowOff>
    </xdr:from>
    <xdr:to>
      <xdr:col>48</xdr:col>
      <xdr:colOff>0</xdr:colOff>
      <xdr:row>15</xdr:row>
      <xdr:rowOff>0</xdr:rowOff>
    </xdr:to>
    <xdr:sp>
      <xdr:nvSpPr>
        <xdr:cNvPr id="203" name="Line 329"/>
        <xdr:cNvSpPr>
          <a:spLocks/>
        </xdr:cNvSpPr>
      </xdr:nvSpPr>
      <xdr:spPr>
        <a:xfrm>
          <a:off x="4343400" y="3667125"/>
          <a:ext cx="1143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15</xdr:row>
      <xdr:rowOff>0</xdr:rowOff>
    </xdr:to>
    <xdr:sp>
      <xdr:nvSpPr>
        <xdr:cNvPr id="204" name="Line 330"/>
        <xdr:cNvSpPr>
          <a:spLocks/>
        </xdr:cNvSpPr>
      </xdr:nvSpPr>
      <xdr:spPr>
        <a:xfrm>
          <a:off x="49149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43</xdr:col>
      <xdr:colOff>0</xdr:colOff>
      <xdr:row>10</xdr:row>
      <xdr:rowOff>0</xdr:rowOff>
    </xdr:to>
    <xdr:sp>
      <xdr:nvSpPr>
        <xdr:cNvPr id="205" name="Line 332"/>
        <xdr:cNvSpPr>
          <a:spLocks/>
        </xdr:cNvSpPr>
      </xdr:nvSpPr>
      <xdr:spPr>
        <a:xfrm>
          <a:off x="4572000" y="18383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43</xdr:col>
      <xdr:colOff>0</xdr:colOff>
      <xdr:row>11</xdr:row>
      <xdr:rowOff>0</xdr:rowOff>
    </xdr:to>
    <xdr:sp>
      <xdr:nvSpPr>
        <xdr:cNvPr id="206" name="Line 333"/>
        <xdr:cNvSpPr>
          <a:spLocks/>
        </xdr:cNvSpPr>
      </xdr:nvSpPr>
      <xdr:spPr>
        <a:xfrm flipH="1">
          <a:off x="4572000" y="21431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43</xdr:col>
      <xdr:colOff>0</xdr:colOff>
      <xdr:row>12</xdr:row>
      <xdr:rowOff>0</xdr:rowOff>
    </xdr:to>
    <xdr:sp>
      <xdr:nvSpPr>
        <xdr:cNvPr id="207" name="Line 334"/>
        <xdr:cNvSpPr>
          <a:spLocks/>
        </xdr:cNvSpPr>
      </xdr:nvSpPr>
      <xdr:spPr>
        <a:xfrm>
          <a:off x="4572000" y="24479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43</xdr:col>
      <xdr:colOff>0</xdr:colOff>
      <xdr:row>13</xdr:row>
      <xdr:rowOff>0</xdr:rowOff>
    </xdr:to>
    <xdr:sp>
      <xdr:nvSpPr>
        <xdr:cNvPr id="208" name="Line 335"/>
        <xdr:cNvSpPr>
          <a:spLocks/>
        </xdr:cNvSpPr>
      </xdr:nvSpPr>
      <xdr:spPr>
        <a:xfrm flipH="1">
          <a:off x="4572000" y="27527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43</xdr:col>
      <xdr:colOff>0</xdr:colOff>
      <xdr:row>14</xdr:row>
      <xdr:rowOff>0</xdr:rowOff>
    </xdr:to>
    <xdr:sp>
      <xdr:nvSpPr>
        <xdr:cNvPr id="209" name="Line 336"/>
        <xdr:cNvSpPr>
          <a:spLocks/>
        </xdr:cNvSpPr>
      </xdr:nvSpPr>
      <xdr:spPr>
        <a:xfrm>
          <a:off x="4572000" y="30575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43</xdr:col>
      <xdr:colOff>0</xdr:colOff>
      <xdr:row>15</xdr:row>
      <xdr:rowOff>0</xdr:rowOff>
    </xdr:to>
    <xdr:sp>
      <xdr:nvSpPr>
        <xdr:cNvPr id="210" name="Line 337"/>
        <xdr:cNvSpPr>
          <a:spLocks/>
        </xdr:cNvSpPr>
      </xdr:nvSpPr>
      <xdr:spPr>
        <a:xfrm flipV="1">
          <a:off x="4572000" y="33623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15</xdr:row>
      <xdr:rowOff>0</xdr:rowOff>
    </xdr:to>
    <xdr:sp>
      <xdr:nvSpPr>
        <xdr:cNvPr id="211" name="Line 277"/>
        <xdr:cNvSpPr>
          <a:spLocks/>
        </xdr:cNvSpPr>
      </xdr:nvSpPr>
      <xdr:spPr>
        <a:xfrm>
          <a:off x="17145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15</xdr:row>
      <xdr:rowOff>0</xdr:rowOff>
    </xdr:to>
    <xdr:sp>
      <xdr:nvSpPr>
        <xdr:cNvPr id="212" name="Line 278"/>
        <xdr:cNvSpPr>
          <a:spLocks/>
        </xdr:cNvSpPr>
      </xdr:nvSpPr>
      <xdr:spPr>
        <a:xfrm>
          <a:off x="17145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13" name="Line 280"/>
        <xdr:cNvSpPr>
          <a:spLocks/>
        </xdr:cNvSpPr>
      </xdr:nvSpPr>
      <xdr:spPr>
        <a:xfrm>
          <a:off x="1714500" y="18383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14" name="Line 281"/>
        <xdr:cNvSpPr>
          <a:spLocks/>
        </xdr:cNvSpPr>
      </xdr:nvSpPr>
      <xdr:spPr>
        <a:xfrm>
          <a:off x="1714500" y="21431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215" name="Line 282"/>
        <xdr:cNvSpPr>
          <a:spLocks/>
        </xdr:cNvSpPr>
      </xdr:nvSpPr>
      <xdr:spPr>
        <a:xfrm>
          <a:off x="1714500" y="24479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16" name="Line 283"/>
        <xdr:cNvSpPr>
          <a:spLocks/>
        </xdr:cNvSpPr>
      </xdr:nvSpPr>
      <xdr:spPr>
        <a:xfrm>
          <a:off x="1714500" y="27527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17" name="Line 284"/>
        <xdr:cNvSpPr>
          <a:spLocks/>
        </xdr:cNvSpPr>
      </xdr:nvSpPr>
      <xdr:spPr>
        <a:xfrm>
          <a:off x="1714500" y="30575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18" name="Line 285"/>
        <xdr:cNvSpPr>
          <a:spLocks/>
        </xdr:cNvSpPr>
      </xdr:nvSpPr>
      <xdr:spPr>
        <a:xfrm>
          <a:off x="1714500" y="3362325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>
      <xdr:nvSpPr>
        <xdr:cNvPr id="219" name="Line 286"/>
        <xdr:cNvSpPr>
          <a:spLocks/>
        </xdr:cNvSpPr>
      </xdr:nvSpPr>
      <xdr:spPr>
        <a:xfrm>
          <a:off x="1485900" y="3667125"/>
          <a:ext cx="1143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15</xdr:row>
      <xdr:rowOff>0</xdr:rowOff>
    </xdr:to>
    <xdr:sp>
      <xdr:nvSpPr>
        <xdr:cNvPr id="220" name="Line 287"/>
        <xdr:cNvSpPr>
          <a:spLocks/>
        </xdr:cNvSpPr>
      </xdr:nvSpPr>
      <xdr:spPr>
        <a:xfrm>
          <a:off x="20574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18</xdr:col>
      <xdr:colOff>0</xdr:colOff>
      <xdr:row>10</xdr:row>
      <xdr:rowOff>0</xdr:rowOff>
    </xdr:to>
    <xdr:sp>
      <xdr:nvSpPr>
        <xdr:cNvPr id="221" name="Line 289"/>
        <xdr:cNvSpPr>
          <a:spLocks/>
        </xdr:cNvSpPr>
      </xdr:nvSpPr>
      <xdr:spPr>
        <a:xfrm>
          <a:off x="1714500" y="18383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18</xdr:col>
      <xdr:colOff>0</xdr:colOff>
      <xdr:row>11</xdr:row>
      <xdr:rowOff>0</xdr:rowOff>
    </xdr:to>
    <xdr:sp>
      <xdr:nvSpPr>
        <xdr:cNvPr id="222" name="Line 290"/>
        <xdr:cNvSpPr>
          <a:spLocks/>
        </xdr:cNvSpPr>
      </xdr:nvSpPr>
      <xdr:spPr>
        <a:xfrm flipH="1">
          <a:off x="1714500" y="21431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18</xdr:col>
      <xdr:colOff>0</xdr:colOff>
      <xdr:row>12</xdr:row>
      <xdr:rowOff>0</xdr:rowOff>
    </xdr:to>
    <xdr:sp>
      <xdr:nvSpPr>
        <xdr:cNvPr id="223" name="Line 291"/>
        <xdr:cNvSpPr>
          <a:spLocks/>
        </xdr:cNvSpPr>
      </xdr:nvSpPr>
      <xdr:spPr>
        <a:xfrm>
          <a:off x="1714500" y="24479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224" name="Line 292"/>
        <xdr:cNvSpPr>
          <a:spLocks/>
        </xdr:cNvSpPr>
      </xdr:nvSpPr>
      <xdr:spPr>
        <a:xfrm flipH="1">
          <a:off x="1714500" y="27527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18</xdr:col>
      <xdr:colOff>0</xdr:colOff>
      <xdr:row>14</xdr:row>
      <xdr:rowOff>0</xdr:rowOff>
    </xdr:to>
    <xdr:sp>
      <xdr:nvSpPr>
        <xdr:cNvPr id="225" name="Line 293"/>
        <xdr:cNvSpPr>
          <a:spLocks/>
        </xdr:cNvSpPr>
      </xdr:nvSpPr>
      <xdr:spPr>
        <a:xfrm>
          <a:off x="1714500" y="30575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226" name="Line 294"/>
        <xdr:cNvSpPr>
          <a:spLocks/>
        </xdr:cNvSpPr>
      </xdr:nvSpPr>
      <xdr:spPr>
        <a:xfrm flipV="1">
          <a:off x="1714500" y="3362325"/>
          <a:ext cx="342900" cy="304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11</xdr:row>
      <xdr:rowOff>142875</xdr:rowOff>
    </xdr:from>
    <xdr:to>
      <xdr:col>19</xdr:col>
      <xdr:colOff>66675</xdr:colOff>
      <xdr:row>12</xdr:row>
      <xdr:rowOff>0</xdr:rowOff>
    </xdr:to>
    <xdr:sp>
      <xdr:nvSpPr>
        <xdr:cNvPr id="227" name="Line 298"/>
        <xdr:cNvSpPr>
          <a:spLocks/>
        </xdr:cNvSpPr>
      </xdr:nvSpPr>
      <xdr:spPr>
        <a:xfrm>
          <a:off x="2238375" y="25908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13</xdr:row>
      <xdr:rowOff>142875</xdr:rowOff>
    </xdr:from>
    <xdr:to>
      <xdr:col>19</xdr:col>
      <xdr:colOff>66675</xdr:colOff>
      <xdr:row>14</xdr:row>
      <xdr:rowOff>0</xdr:rowOff>
    </xdr:to>
    <xdr:sp>
      <xdr:nvSpPr>
        <xdr:cNvPr id="228" name="Line 305"/>
        <xdr:cNvSpPr>
          <a:spLocks/>
        </xdr:cNvSpPr>
      </xdr:nvSpPr>
      <xdr:spPr>
        <a:xfrm>
          <a:off x="2238375" y="32004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8</xdr:row>
      <xdr:rowOff>285750</xdr:rowOff>
    </xdr:from>
    <xdr:to>
      <xdr:col>16</xdr:col>
      <xdr:colOff>57150</xdr:colOff>
      <xdr:row>9</xdr:row>
      <xdr:rowOff>152400</xdr:rowOff>
    </xdr:to>
    <xdr:sp>
      <xdr:nvSpPr>
        <xdr:cNvPr id="229" name="Line 309"/>
        <xdr:cNvSpPr>
          <a:spLocks/>
        </xdr:cNvSpPr>
      </xdr:nvSpPr>
      <xdr:spPr>
        <a:xfrm>
          <a:off x="1885950" y="18288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9</xdr:row>
      <xdr:rowOff>295275</xdr:rowOff>
    </xdr:from>
    <xdr:to>
      <xdr:col>16</xdr:col>
      <xdr:colOff>57150</xdr:colOff>
      <xdr:row>10</xdr:row>
      <xdr:rowOff>152400</xdr:rowOff>
    </xdr:to>
    <xdr:sp>
      <xdr:nvSpPr>
        <xdr:cNvPr id="230" name="Line 315"/>
        <xdr:cNvSpPr>
          <a:spLocks/>
        </xdr:cNvSpPr>
      </xdr:nvSpPr>
      <xdr:spPr>
        <a:xfrm>
          <a:off x="1885950" y="21336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11</xdr:row>
      <xdr:rowOff>0</xdr:rowOff>
    </xdr:from>
    <xdr:to>
      <xdr:col>16</xdr:col>
      <xdr:colOff>57150</xdr:colOff>
      <xdr:row>11</xdr:row>
      <xdr:rowOff>161925</xdr:rowOff>
    </xdr:to>
    <xdr:sp>
      <xdr:nvSpPr>
        <xdr:cNvPr id="231" name="Line 316"/>
        <xdr:cNvSpPr>
          <a:spLocks/>
        </xdr:cNvSpPr>
      </xdr:nvSpPr>
      <xdr:spPr>
        <a:xfrm>
          <a:off x="1885950" y="24479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12</xdr:row>
      <xdr:rowOff>0</xdr:rowOff>
    </xdr:from>
    <xdr:to>
      <xdr:col>16</xdr:col>
      <xdr:colOff>57150</xdr:colOff>
      <xdr:row>12</xdr:row>
      <xdr:rowOff>161925</xdr:rowOff>
    </xdr:to>
    <xdr:sp>
      <xdr:nvSpPr>
        <xdr:cNvPr id="232" name="Line 317"/>
        <xdr:cNvSpPr>
          <a:spLocks/>
        </xdr:cNvSpPr>
      </xdr:nvSpPr>
      <xdr:spPr>
        <a:xfrm>
          <a:off x="1885950" y="27527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13</xdr:row>
      <xdr:rowOff>0</xdr:rowOff>
    </xdr:from>
    <xdr:to>
      <xdr:col>16</xdr:col>
      <xdr:colOff>57150</xdr:colOff>
      <xdr:row>13</xdr:row>
      <xdr:rowOff>161925</xdr:rowOff>
    </xdr:to>
    <xdr:sp>
      <xdr:nvSpPr>
        <xdr:cNvPr id="233" name="Line 318"/>
        <xdr:cNvSpPr>
          <a:spLocks/>
        </xdr:cNvSpPr>
      </xdr:nvSpPr>
      <xdr:spPr>
        <a:xfrm>
          <a:off x="1885950" y="30575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18</xdr:col>
      <xdr:colOff>0</xdr:colOff>
      <xdr:row>9</xdr:row>
      <xdr:rowOff>0</xdr:rowOff>
    </xdr:to>
    <xdr:sp>
      <xdr:nvSpPr>
        <xdr:cNvPr id="234" name="Line 448"/>
        <xdr:cNvSpPr>
          <a:spLocks/>
        </xdr:cNvSpPr>
      </xdr:nvSpPr>
      <xdr:spPr>
        <a:xfrm flipH="1">
          <a:off x="1714500" y="1543050"/>
          <a:ext cx="342900" cy="2952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9</xdr:row>
      <xdr:rowOff>161925</xdr:rowOff>
    </xdr:from>
    <xdr:to>
      <xdr:col>19</xdr:col>
      <xdr:colOff>66675</xdr:colOff>
      <xdr:row>10</xdr:row>
      <xdr:rowOff>9525</xdr:rowOff>
    </xdr:to>
    <xdr:sp>
      <xdr:nvSpPr>
        <xdr:cNvPr id="235" name="Line 449"/>
        <xdr:cNvSpPr>
          <a:spLocks/>
        </xdr:cNvSpPr>
      </xdr:nvSpPr>
      <xdr:spPr>
        <a:xfrm>
          <a:off x="2238375" y="20002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236" name="Line 452"/>
        <xdr:cNvSpPr>
          <a:spLocks/>
        </xdr:cNvSpPr>
      </xdr:nvSpPr>
      <xdr:spPr>
        <a:xfrm>
          <a:off x="1714500" y="1543050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8</xdr:row>
      <xdr:rowOff>0</xdr:rowOff>
    </xdr:from>
    <xdr:to>
      <xdr:col>16</xdr:col>
      <xdr:colOff>57150</xdr:colOff>
      <xdr:row>8</xdr:row>
      <xdr:rowOff>152400</xdr:rowOff>
    </xdr:to>
    <xdr:sp>
      <xdr:nvSpPr>
        <xdr:cNvPr id="237" name="Line 454"/>
        <xdr:cNvSpPr>
          <a:spLocks/>
        </xdr:cNvSpPr>
      </xdr:nvSpPr>
      <xdr:spPr>
        <a:xfrm>
          <a:off x="1885950" y="15430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8</xdr:row>
      <xdr:rowOff>295275</xdr:rowOff>
    </xdr:from>
    <xdr:to>
      <xdr:col>16</xdr:col>
      <xdr:colOff>57150</xdr:colOff>
      <xdr:row>9</xdr:row>
      <xdr:rowOff>152400</xdr:rowOff>
    </xdr:to>
    <xdr:sp>
      <xdr:nvSpPr>
        <xdr:cNvPr id="238" name="Line 455"/>
        <xdr:cNvSpPr>
          <a:spLocks/>
        </xdr:cNvSpPr>
      </xdr:nvSpPr>
      <xdr:spPr>
        <a:xfrm>
          <a:off x="1885950" y="18383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14</xdr:row>
      <xdr:rowOff>0</xdr:rowOff>
    </xdr:from>
    <xdr:to>
      <xdr:col>16</xdr:col>
      <xdr:colOff>57150</xdr:colOff>
      <xdr:row>14</xdr:row>
      <xdr:rowOff>161925</xdr:rowOff>
    </xdr:to>
    <xdr:sp>
      <xdr:nvSpPr>
        <xdr:cNvPr id="239" name="Line 457"/>
        <xdr:cNvSpPr>
          <a:spLocks/>
        </xdr:cNvSpPr>
      </xdr:nvSpPr>
      <xdr:spPr>
        <a:xfrm>
          <a:off x="1885950" y="33623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43</xdr:col>
      <xdr:colOff>0</xdr:colOff>
      <xdr:row>9</xdr:row>
      <xdr:rowOff>0</xdr:rowOff>
    </xdr:to>
    <xdr:sp>
      <xdr:nvSpPr>
        <xdr:cNvPr id="240" name="Line 458"/>
        <xdr:cNvSpPr>
          <a:spLocks/>
        </xdr:cNvSpPr>
      </xdr:nvSpPr>
      <xdr:spPr>
        <a:xfrm flipH="1">
          <a:off x="4572000" y="1543050"/>
          <a:ext cx="342900" cy="2952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241" name="Line 459"/>
        <xdr:cNvSpPr>
          <a:spLocks/>
        </xdr:cNvSpPr>
      </xdr:nvSpPr>
      <xdr:spPr>
        <a:xfrm>
          <a:off x="4572000" y="1543050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15</xdr:row>
      <xdr:rowOff>0</xdr:rowOff>
    </xdr:to>
    <xdr:sp>
      <xdr:nvSpPr>
        <xdr:cNvPr id="242" name="Line 460"/>
        <xdr:cNvSpPr>
          <a:spLocks/>
        </xdr:cNvSpPr>
      </xdr:nvSpPr>
      <xdr:spPr>
        <a:xfrm>
          <a:off x="24003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46</xdr:col>
      <xdr:colOff>0</xdr:colOff>
      <xdr:row>15</xdr:row>
      <xdr:rowOff>0</xdr:rowOff>
    </xdr:to>
    <xdr:sp>
      <xdr:nvSpPr>
        <xdr:cNvPr id="243" name="Line 461"/>
        <xdr:cNvSpPr>
          <a:spLocks/>
        </xdr:cNvSpPr>
      </xdr:nvSpPr>
      <xdr:spPr>
        <a:xfrm>
          <a:off x="5257800" y="1543050"/>
          <a:ext cx="0" cy="2124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21</xdr:row>
      <xdr:rowOff>133350</xdr:rowOff>
    </xdr:from>
    <xdr:to>
      <xdr:col>15</xdr:col>
      <xdr:colOff>28575</xdr:colOff>
      <xdr:row>23</xdr:row>
      <xdr:rowOff>57150</xdr:rowOff>
    </xdr:to>
    <xdr:sp>
      <xdr:nvSpPr>
        <xdr:cNvPr id="244" name="Line 517"/>
        <xdr:cNvSpPr>
          <a:spLocks/>
        </xdr:cNvSpPr>
      </xdr:nvSpPr>
      <xdr:spPr>
        <a:xfrm flipH="1" flipV="1">
          <a:off x="1362075" y="4829175"/>
          <a:ext cx="3810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133350</xdr:rowOff>
    </xdr:from>
    <xdr:to>
      <xdr:col>11</xdr:col>
      <xdr:colOff>95250</xdr:colOff>
      <xdr:row>21</xdr:row>
      <xdr:rowOff>133350</xdr:rowOff>
    </xdr:to>
    <xdr:sp>
      <xdr:nvSpPr>
        <xdr:cNvPr id="245" name="Line 518"/>
        <xdr:cNvSpPr>
          <a:spLocks/>
        </xdr:cNvSpPr>
      </xdr:nvSpPr>
      <xdr:spPr>
        <a:xfrm flipH="1">
          <a:off x="495300" y="48291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123825</xdr:rowOff>
    </xdr:from>
    <xdr:to>
      <xdr:col>12</xdr:col>
      <xdr:colOff>85725</xdr:colOff>
      <xdr:row>21</xdr:row>
      <xdr:rowOff>123825</xdr:rowOff>
    </xdr:to>
    <xdr:sp>
      <xdr:nvSpPr>
        <xdr:cNvPr id="246" name="TextBox 519"/>
        <xdr:cNvSpPr txBox="1">
          <a:spLocks noChangeArrowheads="1"/>
        </xdr:cNvSpPr>
      </xdr:nvSpPr>
      <xdr:spPr>
        <a:xfrm>
          <a:off x="561975" y="4648200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アームロック</a:t>
          </a:r>
        </a:p>
      </xdr:txBody>
    </xdr:sp>
    <xdr:clientData/>
  </xdr:twoCellAnchor>
  <xdr:twoCellAnchor>
    <xdr:from>
      <xdr:col>30</xdr:col>
      <xdr:colOff>0</xdr:colOff>
      <xdr:row>19</xdr:row>
      <xdr:rowOff>152400</xdr:rowOff>
    </xdr:from>
    <xdr:to>
      <xdr:col>33</xdr:col>
      <xdr:colOff>104775</xdr:colOff>
      <xdr:row>22</xdr:row>
      <xdr:rowOff>9525</xdr:rowOff>
    </xdr:to>
    <xdr:sp>
      <xdr:nvSpPr>
        <xdr:cNvPr id="247" name="Line 520"/>
        <xdr:cNvSpPr>
          <a:spLocks/>
        </xdr:cNvSpPr>
      </xdr:nvSpPr>
      <xdr:spPr>
        <a:xfrm flipH="1" flipV="1">
          <a:off x="3429000" y="4505325"/>
          <a:ext cx="447675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19</xdr:row>
      <xdr:rowOff>152400</xdr:rowOff>
    </xdr:from>
    <xdr:to>
      <xdr:col>29</xdr:col>
      <xdr:colOff>104775</xdr:colOff>
      <xdr:row>19</xdr:row>
      <xdr:rowOff>152400</xdr:rowOff>
    </xdr:to>
    <xdr:sp>
      <xdr:nvSpPr>
        <xdr:cNvPr id="248" name="Line 521"/>
        <xdr:cNvSpPr>
          <a:spLocks/>
        </xdr:cNvSpPr>
      </xdr:nvSpPr>
      <xdr:spPr>
        <a:xfrm flipH="1">
          <a:off x="2562225" y="45053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142875</xdr:rowOff>
    </xdr:from>
    <xdr:to>
      <xdr:col>30</xdr:col>
      <xdr:colOff>95250</xdr:colOff>
      <xdr:row>19</xdr:row>
      <xdr:rowOff>142875</xdr:rowOff>
    </xdr:to>
    <xdr:sp>
      <xdr:nvSpPr>
        <xdr:cNvPr id="249" name="TextBox 522"/>
        <xdr:cNvSpPr txBox="1">
          <a:spLocks noChangeArrowheads="1"/>
        </xdr:cNvSpPr>
      </xdr:nvSpPr>
      <xdr:spPr>
        <a:xfrm>
          <a:off x="2628900" y="4324350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床付布枠</a:t>
          </a:r>
        </a:p>
      </xdr:txBody>
    </xdr:sp>
    <xdr:clientData/>
  </xdr:twoCellAnchor>
  <xdr:twoCellAnchor>
    <xdr:from>
      <xdr:col>49</xdr:col>
      <xdr:colOff>57150</xdr:colOff>
      <xdr:row>18</xdr:row>
      <xdr:rowOff>152400</xdr:rowOff>
    </xdr:from>
    <xdr:to>
      <xdr:col>54</xdr:col>
      <xdr:colOff>85725</xdr:colOff>
      <xdr:row>18</xdr:row>
      <xdr:rowOff>152400</xdr:rowOff>
    </xdr:to>
    <xdr:sp>
      <xdr:nvSpPr>
        <xdr:cNvPr id="250" name="Line 524"/>
        <xdr:cNvSpPr>
          <a:spLocks/>
        </xdr:cNvSpPr>
      </xdr:nvSpPr>
      <xdr:spPr>
        <a:xfrm flipH="1">
          <a:off x="5657850" y="433387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95250</xdr:colOff>
      <xdr:row>18</xdr:row>
      <xdr:rowOff>152400</xdr:rowOff>
    </xdr:from>
    <xdr:to>
      <xdr:col>49</xdr:col>
      <xdr:colOff>57150</xdr:colOff>
      <xdr:row>21</xdr:row>
      <xdr:rowOff>28575</xdr:rowOff>
    </xdr:to>
    <xdr:sp>
      <xdr:nvSpPr>
        <xdr:cNvPr id="251" name="Line 529"/>
        <xdr:cNvSpPr>
          <a:spLocks/>
        </xdr:cNvSpPr>
      </xdr:nvSpPr>
      <xdr:spPr>
        <a:xfrm flipH="1">
          <a:off x="5467350" y="4333875"/>
          <a:ext cx="19050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28575</xdr:colOff>
      <xdr:row>25</xdr:row>
      <xdr:rowOff>1257300</xdr:rowOff>
    </xdr:from>
    <xdr:to>
      <xdr:col>54</xdr:col>
      <xdr:colOff>85725</xdr:colOff>
      <xdr:row>25</xdr:row>
      <xdr:rowOff>1257300</xdr:rowOff>
    </xdr:to>
    <xdr:sp>
      <xdr:nvSpPr>
        <xdr:cNvPr id="252" name="Line 538"/>
        <xdr:cNvSpPr>
          <a:spLocks/>
        </xdr:cNvSpPr>
      </xdr:nvSpPr>
      <xdr:spPr>
        <a:xfrm flipH="1">
          <a:off x="5629275" y="663892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104775</xdr:rowOff>
    </xdr:from>
    <xdr:to>
      <xdr:col>56</xdr:col>
      <xdr:colOff>95250</xdr:colOff>
      <xdr:row>25</xdr:row>
      <xdr:rowOff>1371600</xdr:rowOff>
    </xdr:to>
    <xdr:sp>
      <xdr:nvSpPr>
        <xdr:cNvPr id="253" name="TextBox 539"/>
        <xdr:cNvSpPr txBox="1">
          <a:spLocks noChangeArrowheads="1"/>
        </xdr:cNvSpPr>
      </xdr:nvSpPr>
      <xdr:spPr>
        <a:xfrm>
          <a:off x="5600700" y="5314950"/>
          <a:ext cx="895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鳥居型建枠</a:t>
          </a:r>
        </a:p>
      </xdr:txBody>
    </xdr:sp>
    <xdr:clientData/>
  </xdr:twoCellAnchor>
  <xdr:twoCellAnchor>
    <xdr:from>
      <xdr:col>48</xdr:col>
      <xdr:colOff>9525</xdr:colOff>
      <xdr:row>25</xdr:row>
      <xdr:rowOff>1257300</xdr:rowOff>
    </xdr:from>
    <xdr:to>
      <xdr:col>49</xdr:col>
      <xdr:colOff>28575</xdr:colOff>
      <xdr:row>26</xdr:row>
      <xdr:rowOff>85725</xdr:rowOff>
    </xdr:to>
    <xdr:sp>
      <xdr:nvSpPr>
        <xdr:cNvPr id="254" name="Line 540"/>
        <xdr:cNvSpPr>
          <a:spLocks/>
        </xdr:cNvSpPr>
      </xdr:nvSpPr>
      <xdr:spPr>
        <a:xfrm flipH="1">
          <a:off x="5495925" y="6638925"/>
          <a:ext cx="13335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28</xdr:row>
      <xdr:rowOff>85725</xdr:rowOff>
    </xdr:from>
    <xdr:to>
      <xdr:col>50</xdr:col>
      <xdr:colOff>9525</xdr:colOff>
      <xdr:row>29</xdr:row>
      <xdr:rowOff>85725</xdr:rowOff>
    </xdr:to>
    <xdr:sp>
      <xdr:nvSpPr>
        <xdr:cNvPr id="255" name="TextBox 543"/>
        <xdr:cNvSpPr txBox="1">
          <a:spLocks noChangeArrowheads="1"/>
        </xdr:cNvSpPr>
      </xdr:nvSpPr>
      <xdr:spPr>
        <a:xfrm>
          <a:off x="4829175" y="82962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筋交い</a:t>
          </a:r>
        </a:p>
      </xdr:txBody>
    </xdr:sp>
    <xdr:clientData/>
  </xdr:twoCellAnchor>
  <xdr:twoCellAnchor>
    <xdr:from>
      <xdr:col>28</xdr:col>
      <xdr:colOff>66675</xdr:colOff>
      <xdr:row>30</xdr:row>
      <xdr:rowOff>76200</xdr:rowOff>
    </xdr:from>
    <xdr:to>
      <xdr:col>36</xdr:col>
      <xdr:colOff>47625</xdr:colOff>
      <xdr:row>31</xdr:row>
      <xdr:rowOff>66675</xdr:rowOff>
    </xdr:to>
    <xdr:sp>
      <xdr:nvSpPr>
        <xdr:cNvPr id="256" name="TextBox 546"/>
        <xdr:cNvSpPr txBox="1">
          <a:spLocks noChangeArrowheads="1"/>
        </xdr:cNvSpPr>
      </xdr:nvSpPr>
      <xdr:spPr>
        <a:xfrm>
          <a:off x="3267075" y="8629650"/>
          <a:ext cx="895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階段枠</a:t>
          </a:r>
        </a:p>
      </xdr:txBody>
    </xdr:sp>
    <xdr:clientData/>
  </xdr:twoCellAnchor>
  <xdr:twoCellAnchor>
    <xdr:from>
      <xdr:col>15</xdr:col>
      <xdr:colOff>95250</xdr:colOff>
      <xdr:row>23</xdr:row>
      <xdr:rowOff>123825</xdr:rowOff>
    </xdr:from>
    <xdr:to>
      <xdr:col>16</xdr:col>
      <xdr:colOff>57150</xdr:colOff>
      <xdr:row>30</xdr:row>
      <xdr:rowOff>133350</xdr:rowOff>
    </xdr:to>
    <xdr:grpSp>
      <xdr:nvGrpSpPr>
        <xdr:cNvPr id="257" name="Group 223"/>
        <xdr:cNvGrpSpPr>
          <a:grpSpLocks/>
        </xdr:cNvGrpSpPr>
      </xdr:nvGrpSpPr>
      <xdr:grpSpPr>
        <a:xfrm>
          <a:off x="1809750" y="5162550"/>
          <a:ext cx="76200" cy="3524250"/>
          <a:chOff x="219" y="465"/>
          <a:chExt cx="8" cy="133"/>
        </a:xfrm>
        <a:solidFill>
          <a:srgbClr val="FFFFFF"/>
        </a:solidFill>
      </xdr:grpSpPr>
      <xdr:sp>
        <xdr:nvSpPr>
          <xdr:cNvPr id="258" name="Rectangle 224"/>
          <xdr:cNvSpPr>
            <a:spLocks/>
          </xdr:cNvSpPr>
        </xdr:nvSpPr>
        <xdr:spPr>
          <a:xfrm>
            <a:off x="219" y="468"/>
            <a:ext cx="8" cy="1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Oval 225"/>
          <xdr:cNvSpPr>
            <a:spLocks/>
          </xdr:cNvSpPr>
        </xdr:nvSpPr>
        <xdr:spPr>
          <a:xfrm flipV="1">
            <a:off x="219" y="465"/>
            <a:ext cx="8" cy="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25</xdr:row>
      <xdr:rowOff>800100</xdr:rowOff>
    </xdr:from>
    <xdr:to>
      <xdr:col>22</xdr:col>
      <xdr:colOff>9525</xdr:colOff>
      <xdr:row>30</xdr:row>
      <xdr:rowOff>0</xdr:rowOff>
    </xdr:to>
    <xdr:grpSp>
      <xdr:nvGrpSpPr>
        <xdr:cNvPr id="260" name="Group 261"/>
        <xdr:cNvGrpSpPr>
          <a:grpSpLocks/>
        </xdr:cNvGrpSpPr>
      </xdr:nvGrpSpPr>
      <xdr:grpSpPr>
        <a:xfrm>
          <a:off x="2381250" y="6181725"/>
          <a:ext cx="142875" cy="2371725"/>
          <a:chOff x="204" y="488"/>
          <a:chExt cx="15" cy="68"/>
        </a:xfrm>
        <a:solidFill>
          <a:srgbClr val="FFFFFF"/>
        </a:solidFill>
      </xdr:grpSpPr>
      <xdr:sp>
        <xdr:nvSpPr>
          <xdr:cNvPr id="261" name="Line 262"/>
          <xdr:cNvSpPr>
            <a:spLocks/>
          </xdr:cNvSpPr>
        </xdr:nvSpPr>
        <xdr:spPr>
          <a:xfrm>
            <a:off x="204" y="488"/>
            <a:ext cx="0" cy="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Polygon 263"/>
          <xdr:cNvSpPr>
            <a:spLocks/>
          </xdr:cNvSpPr>
        </xdr:nvSpPr>
        <xdr:spPr>
          <a:xfrm>
            <a:off x="204" y="550"/>
            <a:ext cx="15" cy="6"/>
          </a:xfrm>
          <a:custGeom>
            <a:pathLst>
              <a:path h="9" w="15">
                <a:moveTo>
                  <a:pt x="0" y="0"/>
                </a:moveTo>
                <a:cubicBezTo>
                  <a:pt x="0" y="1"/>
                  <a:pt x="0" y="2"/>
                  <a:pt x="1" y="3"/>
                </a:cubicBezTo>
                <a:cubicBezTo>
                  <a:pt x="2" y="4"/>
                  <a:pt x="7" y="9"/>
                  <a:pt x="9" y="9"/>
                </a:cubicBezTo>
                <a:cubicBezTo>
                  <a:pt x="11" y="9"/>
                  <a:pt x="14" y="5"/>
                  <a:pt x="15" y="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63" name="Group 264"/>
          <xdr:cNvGrpSpPr>
            <a:grpSpLocks/>
          </xdr:cNvGrpSpPr>
        </xdr:nvGrpSpPr>
        <xdr:grpSpPr>
          <a:xfrm>
            <a:off x="204" y="529"/>
            <a:ext cx="15" cy="3"/>
            <a:chOff x="146" y="520"/>
            <a:chExt cx="10" cy="2"/>
          </a:xfrm>
          <a:solidFill>
            <a:srgbClr val="FFFFFF"/>
          </a:solidFill>
        </xdr:grpSpPr>
        <xdr:sp>
          <xdr:nvSpPr>
            <xdr:cNvPr id="264" name="Line 265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5" name="Line 266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66" name="Group 267"/>
          <xdr:cNvGrpSpPr>
            <a:grpSpLocks/>
          </xdr:cNvGrpSpPr>
        </xdr:nvGrpSpPr>
        <xdr:grpSpPr>
          <a:xfrm>
            <a:off x="204" y="507"/>
            <a:ext cx="15" cy="3"/>
            <a:chOff x="146" y="520"/>
            <a:chExt cx="10" cy="2"/>
          </a:xfrm>
          <a:solidFill>
            <a:srgbClr val="FFFFFF"/>
          </a:solidFill>
        </xdr:grpSpPr>
        <xdr:sp>
          <xdr:nvSpPr>
            <xdr:cNvPr id="267" name="Line 268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8" name="Line 269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57150</xdr:colOff>
      <xdr:row>24</xdr:row>
      <xdr:rowOff>133350</xdr:rowOff>
    </xdr:from>
    <xdr:to>
      <xdr:col>17</xdr:col>
      <xdr:colOff>38100</xdr:colOff>
      <xdr:row>28</xdr:row>
      <xdr:rowOff>104775</xdr:rowOff>
    </xdr:to>
    <xdr:grpSp>
      <xdr:nvGrpSpPr>
        <xdr:cNvPr id="269" name="Group 271"/>
        <xdr:cNvGrpSpPr>
          <a:grpSpLocks/>
        </xdr:cNvGrpSpPr>
      </xdr:nvGrpSpPr>
      <xdr:grpSpPr>
        <a:xfrm>
          <a:off x="1885950" y="5343525"/>
          <a:ext cx="95250" cy="2971800"/>
          <a:chOff x="146" y="474"/>
          <a:chExt cx="10" cy="74"/>
        </a:xfrm>
        <a:solidFill>
          <a:srgbClr val="FFFFFF"/>
        </a:solidFill>
      </xdr:grpSpPr>
      <xdr:sp>
        <xdr:nvSpPr>
          <xdr:cNvPr id="270" name="Line 272"/>
          <xdr:cNvSpPr>
            <a:spLocks/>
          </xdr:cNvSpPr>
        </xdr:nvSpPr>
        <xdr:spPr>
          <a:xfrm>
            <a:off x="156" y="474"/>
            <a:ext cx="0" cy="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Polygon 273"/>
          <xdr:cNvSpPr>
            <a:spLocks/>
          </xdr:cNvSpPr>
        </xdr:nvSpPr>
        <xdr:spPr>
          <a:xfrm>
            <a:off x="146" y="541"/>
            <a:ext cx="10" cy="7"/>
          </a:xfrm>
          <a:custGeom>
            <a:pathLst>
              <a:path h="10" w="10">
                <a:moveTo>
                  <a:pt x="10" y="0"/>
                </a:moveTo>
                <a:cubicBezTo>
                  <a:pt x="9" y="4"/>
                  <a:pt x="9" y="8"/>
                  <a:pt x="7" y="9"/>
                </a:cubicBezTo>
                <a:cubicBezTo>
                  <a:pt x="5" y="10"/>
                  <a:pt x="1" y="7"/>
                  <a:pt x="0" y="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2" name="Group 274"/>
          <xdr:cNvGrpSpPr>
            <a:grpSpLocks/>
          </xdr:cNvGrpSpPr>
        </xdr:nvGrpSpPr>
        <xdr:grpSpPr>
          <a:xfrm>
            <a:off x="146" y="520"/>
            <a:ext cx="10" cy="2"/>
            <a:chOff x="146" y="520"/>
            <a:chExt cx="10" cy="2"/>
          </a:xfrm>
          <a:solidFill>
            <a:srgbClr val="FFFFFF"/>
          </a:solidFill>
        </xdr:grpSpPr>
        <xdr:sp>
          <xdr:nvSpPr>
            <xdr:cNvPr id="273" name="Line 275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4" name="Line 276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75" name="Group 277"/>
          <xdr:cNvGrpSpPr>
            <a:grpSpLocks/>
          </xdr:cNvGrpSpPr>
        </xdr:nvGrpSpPr>
        <xdr:grpSpPr>
          <a:xfrm>
            <a:off x="146" y="502"/>
            <a:ext cx="10" cy="2"/>
            <a:chOff x="146" y="520"/>
            <a:chExt cx="10" cy="2"/>
          </a:xfrm>
          <a:solidFill>
            <a:srgbClr val="FFFFFF"/>
          </a:solidFill>
        </xdr:grpSpPr>
        <xdr:sp>
          <xdr:nvSpPr>
            <xdr:cNvPr id="276" name="Line 278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7" name="Line 279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66675</xdr:colOff>
      <xdr:row>22</xdr:row>
      <xdr:rowOff>104775</xdr:rowOff>
    </xdr:from>
    <xdr:to>
      <xdr:col>35</xdr:col>
      <xdr:colOff>85725</xdr:colOff>
      <xdr:row>23</xdr:row>
      <xdr:rowOff>133350</xdr:rowOff>
    </xdr:to>
    <xdr:sp>
      <xdr:nvSpPr>
        <xdr:cNvPr id="278" name="Line 289"/>
        <xdr:cNvSpPr>
          <a:spLocks/>
        </xdr:cNvSpPr>
      </xdr:nvSpPr>
      <xdr:spPr>
        <a:xfrm>
          <a:off x="3267075" y="4972050"/>
          <a:ext cx="8191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23</xdr:row>
      <xdr:rowOff>9525</xdr:rowOff>
    </xdr:from>
    <xdr:to>
      <xdr:col>31</xdr:col>
      <xdr:colOff>38100</xdr:colOff>
      <xdr:row>23</xdr:row>
      <xdr:rowOff>47625</xdr:rowOff>
    </xdr:to>
    <xdr:sp>
      <xdr:nvSpPr>
        <xdr:cNvPr id="279" name="Line 290"/>
        <xdr:cNvSpPr>
          <a:spLocks/>
        </xdr:cNvSpPr>
      </xdr:nvSpPr>
      <xdr:spPr>
        <a:xfrm>
          <a:off x="3581400" y="5048250"/>
          <a:ext cx="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22</xdr:row>
      <xdr:rowOff>142875</xdr:rowOff>
    </xdr:from>
    <xdr:to>
      <xdr:col>35</xdr:col>
      <xdr:colOff>95250</xdr:colOff>
      <xdr:row>24</xdr:row>
      <xdr:rowOff>9525</xdr:rowOff>
    </xdr:to>
    <xdr:sp>
      <xdr:nvSpPr>
        <xdr:cNvPr id="280" name="Line 291"/>
        <xdr:cNvSpPr>
          <a:spLocks/>
        </xdr:cNvSpPr>
      </xdr:nvSpPr>
      <xdr:spPr>
        <a:xfrm>
          <a:off x="3267075" y="5010150"/>
          <a:ext cx="8286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104775</xdr:rowOff>
    </xdr:from>
    <xdr:to>
      <xdr:col>28</xdr:col>
      <xdr:colOff>57150</xdr:colOff>
      <xdr:row>22</xdr:row>
      <xdr:rowOff>142875</xdr:rowOff>
    </xdr:to>
    <xdr:sp>
      <xdr:nvSpPr>
        <xdr:cNvPr id="281" name="Line 292"/>
        <xdr:cNvSpPr>
          <a:spLocks/>
        </xdr:cNvSpPr>
      </xdr:nvSpPr>
      <xdr:spPr>
        <a:xfrm>
          <a:off x="3257550" y="4972050"/>
          <a:ext cx="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22</xdr:row>
      <xdr:rowOff>57150</xdr:rowOff>
    </xdr:from>
    <xdr:to>
      <xdr:col>48</xdr:col>
      <xdr:colOff>19050</xdr:colOff>
      <xdr:row>24</xdr:row>
      <xdr:rowOff>9525</xdr:rowOff>
    </xdr:to>
    <xdr:sp>
      <xdr:nvSpPr>
        <xdr:cNvPr id="282" name="Line 294"/>
        <xdr:cNvSpPr>
          <a:spLocks/>
        </xdr:cNvSpPr>
      </xdr:nvSpPr>
      <xdr:spPr>
        <a:xfrm flipV="1">
          <a:off x="4086225" y="4924425"/>
          <a:ext cx="14192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23</xdr:row>
      <xdr:rowOff>133350</xdr:rowOff>
    </xdr:from>
    <xdr:to>
      <xdr:col>35</xdr:col>
      <xdr:colOff>85725</xdr:colOff>
      <xdr:row>24</xdr:row>
      <xdr:rowOff>9525</xdr:rowOff>
    </xdr:to>
    <xdr:sp>
      <xdr:nvSpPr>
        <xdr:cNvPr id="283" name="Line 295"/>
        <xdr:cNvSpPr>
          <a:spLocks/>
        </xdr:cNvSpPr>
      </xdr:nvSpPr>
      <xdr:spPr>
        <a:xfrm>
          <a:off x="4086225" y="517207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22</xdr:row>
      <xdr:rowOff>9525</xdr:rowOff>
    </xdr:from>
    <xdr:to>
      <xdr:col>48</xdr:col>
      <xdr:colOff>19050</xdr:colOff>
      <xdr:row>23</xdr:row>
      <xdr:rowOff>133350</xdr:rowOff>
    </xdr:to>
    <xdr:sp>
      <xdr:nvSpPr>
        <xdr:cNvPr id="284" name="Line 296"/>
        <xdr:cNvSpPr>
          <a:spLocks/>
        </xdr:cNvSpPr>
      </xdr:nvSpPr>
      <xdr:spPr>
        <a:xfrm flipV="1">
          <a:off x="4086225" y="4876800"/>
          <a:ext cx="14192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21</xdr:row>
      <xdr:rowOff>57150</xdr:rowOff>
    </xdr:from>
    <xdr:to>
      <xdr:col>43</xdr:col>
      <xdr:colOff>104775</xdr:colOff>
      <xdr:row>23</xdr:row>
      <xdr:rowOff>9525</xdr:rowOff>
    </xdr:to>
    <xdr:sp>
      <xdr:nvSpPr>
        <xdr:cNvPr id="285" name="Line 297"/>
        <xdr:cNvSpPr>
          <a:spLocks/>
        </xdr:cNvSpPr>
      </xdr:nvSpPr>
      <xdr:spPr>
        <a:xfrm flipV="1">
          <a:off x="3600450" y="4752975"/>
          <a:ext cx="14192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20</xdr:row>
      <xdr:rowOff>142875</xdr:rowOff>
    </xdr:from>
    <xdr:to>
      <xdr:col>40</xdr:col>
      <xdr:colOff>104775</xdr:colOff>
      <xdr:row>22</xdr:row>
      <xdr:rowOff>104775</xdr:rowOff>
    </xdr:to>
    <xdr:sp>
      <xdr:nvSpPr>
        <xdr:cNvPr id="286" name="Line 298"/>
        <xdr:cNvSpPr>
          <a:spLocks/>
        </xdr:cNvSpPr>
      </xdr:nvSpPr>
      <xdr:spPr>
        <a:xfrm flipV="1">
          <a:off x="3257550" y="4667250"/>
          <a:ext cx="14192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20</xdr:row>
      <xdr:rowOff>142875</xdr:rowOff>
    </xdr:from>
    <xdr:to>
      <xdr:col>48</xdr:col>
      <xdr:colOff>9525</xdr:colOff>
      <xdr:row>22</xdr:row>
      <xdr:rowOff>9525</xdr:rowOff>
    </xdr:to>
    <xdr:sp>
      <xdr:nvSpPr>
        <xdr:cNvPr id="287" name="Line 299"/>
        <xdr:cNvSpPr>
          <a:spLocks/>
        </xdr:cNvSpPr>
      </xdr:nvSpPr>
      <xdr:spPr>
        <a:xfrm>
          <a:off x="4676775" y="4667250"/>
          <a:ext cx="8191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9525</xdr:rowOff>
    </xdr:from>
    <xdr:to>
      <xdr:col>48</xdr:col>
      <xdr:colOff>19050</xdr:colOff>
      <xdr:row>22</xdr:row>
      <xdr:rowOff>57150</xdr:rowOff>
    </xdr:to>
    <xdr:sp>
      <xdr:nvSpPr>
        <xdr:cNvPr id="288" name="Line 300"/>
        <xdr:cNvSpPr>
          <a:spLocks/>
        </xdr:cNvSpPr>
      </xdr:nvSpPr>
      <xdr:spPr>
        <a:xfrm>
          <a:off x="5505450" y="48768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21</xdr:row>
      <xdr:rowOff>38100</xdr:rowOff>
    </xdr:from>
    <xdr:to>
      <xdr:col>48</xdr:col>
      <xdr:colOff>9525</xdr:colOff>
      <xdr:row>28</xdr:row>
      <xdr:rowOff>47625</xdr:rowOff>
    </xdr:to>
    <xdr:grpSp>
      <xdr:nvGrpSpPr>
        <xdr:cNvPr id="289" name="Group 304"/>
        <xdr:cNvGrpSpPr>
          <a:grpSpLocks/>
        </xdr:cNvGrpSpPr>
      </xdr:nvGrpSpPr>
      <xdr:grpSpPr>
        <a:xfrm>
          <a:off x="5419725" y="4733925"/>
          <a:ext cx="76200" cy="3524250"/>
          <a:chOff x="219" y="465"/>
          <a:chExt cx="8" cy="133"/>
        </a:xfrm>
        <a:solidFill>
          <a:srgbClr val="FFFFFF"/>
        </a:solidFill>
      </xdr:grpSpPr>
      <xdr:sp>
        <xdr:nvSpPr>
          <xdr:cNvPr id="290" name="Rectangle 305"/>
          <xdr:cNvSpPr>
            <a:spLocks/>
          </xdr:cNvSpPr>
        </xdr:nvSpPr>
        <xdr:spPr>
          <a:xfrm>
            <a:off x="219" y="468"/>
            <a:ext cx="8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Oval 306"/>
          <xdr:cNvSpPr>
            <a:spLocks/>
          </xdr:cNvSpPr>
        </xdr:nvSpPr>
        <xdr:spPr>
          <a:xfrm flipV="1">
            <a:off x="219" y="465"/>
            <a:ext cx="8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76200</xdr:colOff>
      <xdr:row>20</xdr:row>
      <xdr:rowOff>28575</xdr:rowOff>
    </xdr:from>
    <xdr:to>
      <xdr:col>41</xdr:col>
      <xdr:colOff>38100</xdr:colOff>
      <xdr:row>27</xdr:row>
      <xdr:rowOff>171450</xdr:rowOff>
    </xdr:to>
    <xdr:grpSp>
      <xdr:nvGrpSpPr>
        <xdr:cNvPr id="292" name="Group 307"/>
        <xdr:cNvGrpSpPr>
          <a:grpSpLocks/>
        </xdr:cNvGrpSpPr>
      </xdr:nvGrpSpPr>
      <xdr:grpSpPr>
        <a:xfrm>
          <a:off x="4648200" y="4552950"/>
          <a:ext cx="76200" cy="3228975"/>
          <a:chOff x="219" y="465"/>
          <a:chExt cx="8" cy="133"/>
        </a:xfrm>
        <a:solidFill>
          <a:srgbClr val="FFFFFF"/>
        </a:solidFill>
      </xdr:grpSpPr>
      <xdr:sp>
        <xdr:nvSpPr>
          <xdr:cNvPr id="293" name="Rectangle 308"/>
          <xdr:cNvSpPr>
            <a:spLocks/>
          </xdr:cNvSpPr>
        </xdr:nvSpPr>
        <xdr:spPr>
          <a:xfrm>
            <a:off x="219" y="468"/>
            <a:ext cx="8" cy="1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Oval 309"/>
          <xdr:cNvSpPr>
            <a:spLocks/>
          </xdr:cNvSpPr>
        </xdr:nvSpPr>
        <xdr:spPr>
          <a:xfrm flipV="1">
            <a:off x="219" y="465"/>
            <a:ext cx="8" cy="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9525</xdr:colOff>
      <xdr:row>22</xdr:row>
      <xdr:rowOff>95250</xdr:rowOff>
    </xdr:from>
    <xdr:to>
      <xdr:col>47</xdr:col>
      <xdr:colOff>38100</xdr:colOff>
      <xdr:row>26</xdr:row>
      <xdr:rowOff>38100</xdr:rowOff>
    </xdr:to>
    <xdr:grpSp>
      <xdr:nvGrpSpPr>
        <xdr:cNvPr id="295" name="Group 313"/>
        <xdr:cNvGrpSpPr>
          <a:grpSpLocks/>
        </xdr:cNvGrpSpPr>
      </xdr:nvGrpSpPr>
      <xdr:grpSpPr>
        <a:xfrm>
          <a:off x="5267325" y="4962525"/>
          <a:ext cx="142875" cy="2514600"/>
          <a:chOff x="204" y="488"/>
          <a:chExt cx="15" cy="68"/>
        </a:xfrm>
        <a:solidFill>
          <a:srgbClr val="FFFFFF"/>
        </a:solidFill>
      </xdr:grpSpPr>
      <xdr:sp>
        <xdr:nvSpPr>
          <xdr:cNvPr id="296" name="Line 314"/>
          <xdr:cNvSpPr>
            <a:spLocks/>
          </xdr:cNvSpPr>
        </xdr:nvSpPr>
        <xdr:spPr>
          <a:xfrm>
            <a:off x="204" y="488"/>
            <a:ext cx="0" cy="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Polygon 315"/>
          <xdr:cNvSpPr>
            <a:spLocks/>
          </xdr:cNvSpPr>
        </xdr:nvSpPr>
        <xdr:spPr>
          <a:xfrm>
            <a:off x="204" y="550"/>
            <a:ext cx="15" cy="6"/>
          </a:xfrm>
          <a:custGeom>
            <a:pathLst>
              <a:path h="9" w="15">
                <a:moveTo>
                  <a:pt x="0" y="0"/>
                </a:moveTo>
                <a:cubicBezTo>
                  <a:pt x="0" y="1"/>
                  <a:pt x="0" y="2"/>
                  <a:pt x="1" y="3"/>
                </a:cubicBezTo>
                <a:cubicBezTo>
                  <a:pt x="2" y="4"/>
                  <a:pt x="7" y="9"/>
                  <a:pt x="9" y="9"/>
                </a:cubicBezTo>
                <a:cubicBezTo>
                  <a:pt x="11" y="9"/>
                  <a:pt x="14" y="5"/>
                  <a:pt x="15" y="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98" name="Group 316"/>
          <xdr:cNvGrpSpPr>
            <a:grpSpLocks/>
          </xdr:cNvGrpSpPr>
        </xdr:nvGrpSpPr>
        <xdr:grpSpPr>
          <a:xfrm>
            <a:off x="204" y="529"/>
            <a:ext cx="15" cy="3"/>
            <a:chOff x="146" y="520"/>
            <a:chExt cx="10" cy="2"/>
          </a:xfrm>
          <a:solidFill>
            <a:srgbClr val="FFFFFF"/>
          </a:solidFill>
        </xdr:grpSpPr>
        <xdr:sp>
          <xdr:nvSpPr>
            <xdr:cNvPr id="299" name="Line 317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0" name="Line 318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1" name="Group 319"/>
          <xdr:cNvGrpSpPr>
            <a:grpSpLocks/>
          </xdr:cNvGrpSpPr>
        </xdr:nvGrpSpPr>
        <xdr:grpSpPr>
          <a:xfrm>
            <a:off x="204" y="507"/>
            <a:ext cx="15" cy="3"/>
            <a:chOff x="146" y="520"/>
            <a:chExt cx="10" cy="2"/>
          </a:xfrm>
          <a:solidFill>
            <a:srgbClr val="FFFFFF"/>
          </a:solidFill>
        </xdr:grpSpPr>
        <xdr:sp>
          <xdr:nvSpPr>
            <xdr:cNvPr id="302" name="Line 320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3" name="Line 321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38100</xdr:colOff>
      <xdr:row>23</xdr:row>
      <xdr:rowOff>161925</xdr:rowOff>
    </xdr:from>
    <xdr:to>
      <xdr:col>35</xdr:col>
      <xdr:colOff>66675</xdr:colOff>
      <xdr:row>27</xdr:row>
      <xdr:rowOff>314325</xdr:rowOff>
    </xdr:to>
    <xdr:grpSp>
      <xdr:nvGrpSpPr>
        <xdr:cNvPr id="304" name="Group 322"/>
        <xdr:cNvGrpSpPr>
          <a:grpSpLocks/>
        </xdr:cNvGrpSpPr>
      </xdr:nvGrpSpPr>
      <xdr:grpSpPr>
        <a:xfrm>
          <a:off x="3924300" y="5200650"/>
          <a:ext cx="142875" cy="2724150"/>
          <a:chOff x="204" y="488"/>
          <a:chExt cx="15" cy="68"/>
        </a:xfrm>
        <a:solidFill>
          <a:srgbClr val="FFFFFF"/>
        </a:solidFill>
      </xdr:grpSpPr>
      <xdr:sp>
        <xdr:nvSpPr>
          <xdr:cNvPr id="305" name="Line 323"/>
          <xdr:cNvSpPr>
            <a:spLocks/>
          </xdr:cNvSpPr>
        </xdr:nvSpPr>
        <xdr:spPr>
          <a:xfrm>
            <a:off x="204" y="488"/>
            <a:ext cx="0" cy="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Polygon 324"/>
          <xdr:cNvSpPr>
            <a:spLocks/>
          </xdr:cNvSpPr>
        </xdr:nvSpPr>
        <xdr:spPr>
          <a:xfrm>
            <a:off x="204" y="550"/>
            <a:ext cx="15" cy="6"/>
          </a:xfrm>
          <a:custGeom>
            <a:pathLst>
              <a:path h="9" w="15">
                <a:moveTo>
                  <a:pt x="0" y="0"/>
                </a:moveTo>
                <a:cubicBezTo>
                  <a:pt x="0" y="1"/>
                  <a:pt x="0" y="2"/>
                  <a:pt x="1" y="3"/>
                </a:cubicBezTo>
                <a:cubicBezTo>
                  <a:pt x="2" y="4"/>
                  <a:pt x="7" y="9"/>
                  <a:pt x="9" y="9"/>
                </a:cubicBezTo>
                <a:cubicBezTo>
                  <a:pt x="11" y="9"/>
                  <a:pt x="14" y="5"/>
                  <a:pt x="15" y="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07" name="Group 325"/>
          <xdr:cNvGrpSpPr>
            <a:grpSpLocks/>
          </xdr:cNvGrpSpPr>
        </xdr:nvGrpSpPr>
        <xdr:grpSpPr>
          <a:xfrm>
            <a:off x="204" y="529"/>
            <a:ext cx="15" cy="3"/>
            <a:chOff x="146" y="520"/>
            <a:chExt cx="10" cy="2"/>
          </a:xfrm>
          <a:solidFill>
            <a:srgbClr val="FFFFFF"/>
          </a:solidFill>
        </xdr:grpSpPr>
        <xdr:sp>
          <xdr:nvSpPr>
            <xdr:cNvPr id="308" name="Line 326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9" name="Line 327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10" name="Group 328"/>
          <xdr:cNvGrpSpPr>
            <a:grpSpLocks/>
          </xdr:cNvGrpSpPr>
        </xdr:nvGrpSpPr>
        <xdr:grpSpPr>
          <a:xfrm>
            <a:off x="204" y="507"/>
            <a:ext cx="15" cy="3"/>
            <a:chOff x="146" y="520"/>
            <a:chExt cx="10" cy="2"/>
          </a:xfrm>
          <a:solidFill>
            <a:srgbClr val="FFFFFF"/>
          </a:solidFill>
        </xdr:grpSpPr>
        <xdr:sp>
          <xdr:nvSpPr>
            <xdr:cNvPr id="311" name="Line 329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2" name="Line 330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95250</xdr:colOff>
      <xdr:row>23</xdr:row>
      <xdr:rowOff>0</xdr:rowOff>
    </xdr:from>
    <xdr:to>
      <xdr:col>30</xdr:col>
      <xdr:colOff>76200</xdr:colOff>
      <xdr:row>27</xdr:row>
      <xdr:rowOff>0</xdr:rowOff>
    </xdr:to>
    <xdr:grpSp>
      <xdr:nvGrpSpPr>
        <xdr:cNvPr id="313" name="Group 331"/>
        <xdr:cNvGrpSpPr>
          <a:grpSpLocks/>
        </xdr:cNvGrpSpPr>
      </xdr:nvGrpSpPr>
      <xdr:grpSpPr>
        <a:xfrm>
          <a:off x="3409950" y="5038725"/>
          <a:ext cx="95250" cy="2571750"/>
          <a:chOff x="146" y="474"/>
          <a:chExt cx="10" cy="74"/>
        </a:xfrm>
        <a:solidFill>
          <a:srgbClr val="FFFFFF"/>
        </a:solidFill>
      </xdr:grpSpPr>
      <xdr:sp>
        <xdr:nvSpPr>
          <xdr:cNvPr id="314" name="Line 332"/>
          <xdr:cNvSpPr>
            <a:spLocks/>
          </xdr:cNvSpPr>
        </xdr:nvSpPr>
        <xdr:spPr>
          <a:xfrm>
            <a:off x="156" y="474"/>
            <a:ext cx="0" cy="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Polygon 333"/>
          <xdr:cNvSpPr>
            <a:spLocks/>
          </xdr:cNvSpPr>
        </xdr:nvSpPr>
        <xdr:spPr>
          <a:xfrm>
            <a:off x="146" y="541"/>
            <a:ext cx="10" cy="7"/>
          </a:xfrm>
          <a:custGeom>
            <a:pathLst>
              <a:path h="10" w="10">
                <a:moveTo>
                  <a:pt x="10" y="0"/>
                </a:moveTo>
                <a:cubicBezTo>
                  <a:pt x="9" y="4"/>
                  <a:pt x="9" y="8"/>
                  <a:pt x="7" y="9"/>
                </a:cubicBezTo>
                <a:cubicBezTo>
                  <a:pt x="5" y="10"/>
                  <a:pt x="1" y="7"/>
                  <a:pt x="0" y="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6" name="Group 334"/>
          <xdr:cNvGrpSpPr>
            <a:grpSpLocks/>
          </xdr:cNvGrpSpPr>
        </xdr:nvGrpSpPr>
        <xdr:grpSpPr>
          <a:xfrm>
            <a:off x="146" y="520"/>
            <a:ext cx="10" cy="2"/>
            <a:chOff x="146" y="520"/>
            <a:chExt cx="10" cy="2"/>
          </a:xfrm>
          <a:solidFill>
            <a:srgbClr val="FFFFFF"/>
          </a:solidFill>
        </xdr:grpSpPr>
        <xdr:sp>
          <xdr:nvSpPr>
            <xdr:cNvPr id="317" name="Line 335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8" name="Line 336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19" name="Group 337"/>
          <xdr:cNvGrpSpPr>
            <a:grpSpLocks/>
          </xdr:cNvGrpSpPr>
        </xdr:nvGrpSpPr>
        <xdr:grpSpPr>
          <a:xfrm>
            <a:off x="146" y="502"/>
            <a:ext cx="10" cy="2"/>
            <a:chOff x="146" y="520"/>
            <a:chExt cx="10" cy="2"/>
          </a:xfrm>
          <a:solidFill>
            <a:srgbClr val="FFFFFF"/>
          </a:solidFill>
        </xdr:grpSpPr>
        <xdr:sp>
          <xdr:nvSpPr>
            <xdr:cNvPr id="320" name="Line 338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1" name="Line 339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38100</xdr:colOff>
      <xdr:row>20</xdr:row>
      <xdr:rowOff>161925</xdr:rowOff>
    </xdr:from>
    <xdr:to>
      <xdr:col>42</xdr:col>
      <xdr:colOff>19050</xdr:colOff>
      <xdr:row>24</xdr:row>
      <xdr:rowOff>161925</xdr:rowOff>
    </xdr:to>
    <xdr:grpSp>
      <xdr:nvGrpSpPr>
        <xdr:cNvPr id="322" name="Group 340"/>
        <xdr:cNvGrpSpPr>
          <a:grpSpLocks/>
        </xdr:cNvGrpSpPr>
      </xdr:nvGrpSpPr>
      <xdr:grpSpPr>
        <a:xfrm>
          <a:off x="4724400" y="4686300"/>
          <a:ext cx="95250" cy="685800"/>
          <a:chOff x="146" y="474"/>
          <a:chExt cx="10" cy="74"/>
        </a:xfrm>
        <a:solidFill>
          <a:srgbClr val="FFFFFF"/>
        </a:solidFill>
      </xdr:grpSpPr>
      <xdr:sp>
        <xdr:nvSpPr>
          <xdr:cNvPr id="323" name="Line 341"/>
          <xdr:cNvSpPr>
            <a:spLocks/>
          </xdr:cNvSpPr>
        </xdr:nvSpPr>
        <xdr:spPr>
          <a:xfrm>
            <a:off x="156" y="474"/>
            <a:ext cx="0" cy="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Polygon 342"/>
          <xdr:cNvSpPr>
            <a:spLocks/>
          </xdr:cNvSpPr>
        </xdr:nvSpPr>
        <xdr:spPr>
          <a:xfrm>
            <a:off x="146" y="541"/>
            <a:ext cx="10" cy="7"/>
          </a:xfrm>
          <a:custGeom>
            <a:pathLst>
              <a:path h="10" w="10">
                <a:moveTo>
                  <a:pt x="10" y="0"/>
                </a:moveTo>
                <a:cubicBezTo>
                  <a:pt x="9" y="4"/>
                  <a:pt x="9" y="8"/>
                  <a:pt x="7" y="9"/>
                </a:cubicBezTo>
                <a:cubicBezTo>
                  <a:pt x="5" y="10"/>
                  <a:pt x="1" y="7"/>
                  <a:pt x="0" y="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25" name="Group 343"/>
          <xdr:cNvGrpSpPr>
            <a:grpSpLocks/>
          </xdr:cNvGrpSpPr>
        </xdr:nvGrpSpPr>
        <xdr:grpSpPr>
          <a:xfrm>
            <a:off x="146" y="520"/>
            <a:ext cx="10" cy="2"/>
            <a:chOff x="146" y="520"/>
            <a:chExt cx="10" cy="2"/>
          </a:xfrm>
          <a:solidFill>
            <a:srgbClr val="FFFFFF"/>
          </a:solidFill>
        </xdr:grpSpPr>
        <xdr:sp>
          <xdr:nvSpPr>
            <xdr:cNvPr id="326" name="Line 344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7" name="Line 345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8" name="Group 346"/>
          <xdr:cNvGrpSpPr>
            <a:grpSpLocks/>
          </xdr:cNvGrpSpPr>
        </xdr:nvGrpSpPr>
        <xdr:grpSpPr>
          <a:xfrm>
            <a:off x="146" y="502"/>
            <a:ext cx="10" cy="2"/>
            <a:chOff x="146" y="520"/>
            <a:chExt cx="10" cy="2"/>
          </a:xfrm>
          <a:solidFill>
            <a:srgbClr val="FFFFFF"/>
          </a:solidFill>
        </xdr:grpSpPr>
        <xdr:sp>
          <xdr:nvSpPr>
            <xdr:cNvPr id="329" name="Line 347"/>
            <xdr:cNvSpPr>
              <a:spLocks/>
            </xdr:cNvSpPr>
          </xdr:nvSpPr>
          <xdr:spPr>
            <a:xfrm>
              <a:off x="146" y="522"/>
              <a:ext cx="9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0" name="Line 348"/>
            <xdr:cNvSpPr>
              <a:spLocks/>
            </xdr:cNvSpPr>
          </xdr:nvSpPr>
          <xdr:spPr>
            <a:xfrm>
              <a:off x="146" y="520"/>
              <a:ext cx="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95250</xdr:colOff>
      <xdr:row>23</xdr:row>
      <xdr:rowOff>38100</xdr:rowOff>
    </xdr:from>
    <xdr:to>
      <xdr:col>32</xdr:col>
      <xdr:colOff>76200</xdr:colOff>
      <xdr:row>31</xdr:row>
      <xdr:rowOff>57150</xdr:rowOff>
    </xdr:to>
    <xdr:grpSp>
      <xdr:nvGrpSpPr>
        <xdr:cNvPr id="331" name="Group 361"/>
        <xdr:cNvGrpSpPr>
          <a:grpSpLocks/>
        </xdr:cNvGrpSpPr>
      </xdr:nvGrpSpPr>
      <xdr:grpSpPr>
        <a:xfrm>
          <a:off x="2152650" y="5076825"/>
          <a:ext cx="1581150" cy="3705225"/>
          <a:chOff x="321" y="409"/>
          <a:chExt cx="166" cy="153"/>
        </a:xfrm>
        <a:solidFill>
          <a:srgbClr val="FFFFFF"/>
        </a:solidFill>
      </xdr:grpSpPr>
      <xdr:sp>
        <xdr:nvSpPr>
          <xdr:cNvPr id="332" name="Line 355"/>
          <xdr:cNvSpPr>
            <a:spLocks/>
          </xdr:cNvSpPr>
        </xdr:nvSpPr>
        <xdr:spPr>
          <a:xfrm flipV="1">
            <a:off x="321" y="409"/>
            <a:ext cx="162" cy="15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356"/>
          <xdr:cNvSpPr>
            <a:spLocks/>
          </xdr:cNvSpPr>
        </xdr:nvSpPr>
        <xdr:spPr>
          <a:xfrm flipV="1">
            <a:off x="326" y="412"/>
            <a:ext cx="160" cy="14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Oval 357"/>
          <xdr:cNvSpPr>
            <a:spLocks/>
          </xdr:cNvSpPr>
        </xdr:nvSpPr>
        <xdr:spPr>
          <a:xfrm>
            <a:off x="321" y="559"/>
            <a:ext cx="6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Oval 360"/>
          <xdr:cNvSpPr>
            <a:spLocks/>
          </xdr:cNvSpPr>
        </xdr:nvSpPr>
        <xdr:spPr>
          <a:xfrm>
            <a:off x="481" y="409"/>
            <a:ext cx="6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23</xdr:row>
      <xdr:rowOff>95250</xdr:rowOff>
    </xdr:from>
    <xdr:to>
      <xdr:col>34</xdr:col>
      <xdr:colOff>95250</xdr:colOff>
      <xdr:row>31</xdr:row>
      <xdr:rowOff>152400</xdr:rowOff>
    </xdr:to>
    <xdr:grpSp>
      <xdr:nvGrpSpPr>
        <xdr:cNvPr id="336" name="Group 362"/>
        <xdr:cNvGrpSpPr>
          <a:grpSpLocks/>
        </xdr:cNvGrpSpPr>
      </xdr:nvGrpSpPr>
      <xdr:grpSpPr>
        <a:xfrm>
          <a:off x="2466975" y="5133975"/>
          <a:ext cx="1514475" cy="3743325"/>
          <a:chOff x="321" y="409"/>
          <a:chExt cx="166" cy="153"/>
        </a:xfrm>
        <a:solidFill>
          <a:srgbClr val="FFFFFF"/>
        </a:solidFill>
      </xdr:grpSpPr>
      <xdr:sp>
        <xdr:nvSpPr>
          <xdr:cNvPr id="337" name="Line 363"/>
          <xdr:cNvSpPr>
            <a:spLocks/>
          </xdr:cNvSpPr>
        </xdr:nvSpPr>
        <xdr:spPr>
          <a:xfrm flipV="1">
            <a:off x="321" y="409"/>
            <a:ext cx="162" cy="15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Line 364"/>
          <xdr:cNvSpPr>
            <a:spLocks/>
          </xdr:cNvSpPr>
        </xdr:nvSpPr>
        <xdr:spPr>
          <a:xfrm flipV="1">
            <a:off x="326" y="412"/>
            <a:ext cx="160" cy="14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Oval 365"/>
          <xdr:cNvSpPr>
            <a:spLocks/>
          </xdr:cNvSpPr>
        </xdr:nvSpPr>
        <xdr:spPr>
          <a:xfrm>
            <a:off x="321" y="559"/>
            <a:ext cx="6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Oval 366"/>
          <xdr:cNvSpPr>
            <a:spLocks/>
          </xdr:cNvSpPr>
        </xdr:nvSpPr>
        <xdr:spPr>
          <a:xfrm>
            <a:off x="481" y="409"/>
            <a:ext cx="6" cy="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30</xdr:row>
      <xdr:rowOff>38100</xdr:rowOff>
    </xdr:from>
    <xdr:to>
      <xdr:col>23</xdr:col>
      <xdr:colOff>47625</xdr:colOff>
      <xdr:row>31</xdr:row>
      <xdr:rowOff>66675</xdr:rowOff>
    </xdr:to>
    <xdr:grpSp>
      <xdr:nvGrpSpPr>
        <xdr:cNvPr id="341" name="Group 375"/>
        <xdr:cNvGrpSpPr>
          <a:grpSpLocks/>
        </xdr:cNvGrpSpPr>
      </xdr:nvGrpSpPr>
      <xdr:grpSpPr>
        <a:xfrm>
          <a:off x="2209800" y="8591550"/>
          <a:ext cx="466725" cy="200025"/>
          <a:chOff x="327" y="541"/>
          <a:chExt cx="49" cy="22"/>
        </a:xfrm>
        <a:solidFill>
          <a:srgbClr val="FFFFFF"/>
        </a:solidFill>
      </xdr:grpSpPr>
      <xdr:sp>
        <xdr:nvSpPr>
          <xdr:cNvPr id="342" name="Line 368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Line 369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Line 370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Line 371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Line 372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Line 373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Line 374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29</xdr:row>
      <xdr:rowOff>28575</xdr:rowOff>
    </xdr:from>
    <xdr:to>
      <xdr:col>25</xdr:col>
      <xdr:colOff>9525</xdr:colOff>
      <xdr:row>30</xdr:row>
      <xdr:rowOff>66675</xdr:rowOff>
    </xdr:to>
    <xdr:grpSp>
      <xdr:nvGrpSpPr>
        <xdr:cNvPr id="349" name="Group 376"/>
        <xdr:cNvGrpSpPr>
          <a:grpSpLocks/>
        </xdr:cNvGrpSpPr>
      </xdr:nvGrpSpPr>
      <xdr:grpSpPr>
        <a:xfrm>
          <a:off x="2400300" y="8410575"/>
          <a:ext cx="466725" cy="209550"/>
          <a:chOff x="327" y="541"/>
          <a:chExt cx="49" cy="22"/>
        </a:xfrm>
        <a:solidFill>
          <a:srgbClr val="FFFFFF"/>
        </a:solidFill>
      </xdr:grpSpPr>
      <xdr:sp>
        <xdr:nvSpPr>
          <xdr:cNvPr id="350" name="Line 377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Line 378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Line 379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Line 380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Line 381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Line 382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Line 383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76200</xdr:colOff>
      <xdr:row>28</xdr:row>
      <xdr:rowOff>19050</xdr:rowOff>
    </xdr:from>
    <xdr:to>
      <xdr:col>26</xdr:col>
      <xdr:colOff>85725</xdr:colOff>
      <xdr:row>29</xdr:row>
      <xdr:rowOff>47625</xdr:rowOff>
    </xdr:to>
    <xdr:grpSp>
      <xdr:nvGrpSpPr>
        <xdr:cNvPr id="357" name="Group 384"/>
        <xdr:cNvGrpSpPr>
          <a:grpSpLocks/>
        </xdr:cNvGrpSpPr>
      </xdr:nvGrpSpPr>
      <xdr:grpSpPr>
        <a:xfrm>
          <a:off x="2590800" y="8229600"/>
          <a:ext cx="466725" cy="200025"/>
          <a:chOff x="327" y="541"/>
          <a:chExt cx="49" cy="22"/>
        </a:xfrm>
        <a:solidFill>
          <a:srgbClr val="FFFFFF"/>
        </a:solidFill>
      </xdr:grpSpPr>
      <xdr:sp>
        <xdr:nvSpPr>
          <xdr:cNvPr id="358" name="Line 385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Line 386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Line 387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Line 388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Line 389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Line 390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Line 391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27</xdr:row>
      <xdr:rowOff>28575</xdr:rowOff>
    </xdr:from>
    <xdr:to>
      <xdr:col>28</xdr:col>
      <xdr:colOff>76200</xdr:colOff>
      <xdr:row>28</xdr:row>
      <xdr:rowOff>9525</xdr:rowOff>
    </xdr:to>
    <xdr:grpSp>
      <xdr:nvGrpSpPr>
        <xdr:cNvPr id="365" name="Group 392"/>
        <xdr:cNvGrpSpPr>
          <a:grpSpLocks/>
        </xdr:cNvGrpSpPr>
      </xdr:nvGrpSpPr>
      <xdr:grpSpPr>
        <a:xfrm>
          <a:off x="2809875" y="7639050"/>
          <a:ext cx="466725" cy="581025"/>
          <a:chOff x="327" y="541"/>
          <a:chExt cx="49" cy="22"/>
        </a:xfrm>
        <a:solidFill>
          <a:srgbClr val="FFFFFF"/>
        </a:solidFill>
      </xdr:grpSpPr>
      <xdr:sp>
        <xdr:nvSpPr>
          <xdr:cNvPr id="366" name="Line 393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Line 394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Line 395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Line 396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397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398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399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26</xdr:row>
      <xdr:rowOff>0</xdr:rowOff>
    </xdr:from>
    <xdr:to>
      <xdr:col>30</xdr:col>
      <xdr:colOff>28575</xdr:colOff>
      <xdr:row>27</xdr:row>
      <xdr:rowOff>85725</xdr:rowOff>
    </xdr:to>
    <xdr:grpSp>
      <xdr:nvGrpSpPr>
        <xdr:cNvPr id="373" name="Group 400"/>
        <xdr:cNvGrpSpPr>
          <a:grpSpLocks/>
        </xdr:cNvGrpSpPr>
      </xdr:nvGrpSpPr>
      <xdr:grpSpPr>
        <a:xfrm>
          <a:off x="2990850" y="7439025"/>
          <a:ext cx="466725" cy="257175"/>
          <a:chOff x="327" y="541"/>
          <a:chExt cx="49" cy="22"/>
        </a:xfrm>
        <a:solidFill>
          <a:srgbClr val="FFFFFF"/>
        </a:solidFill>
      </xdr:grpSpPr>
      <xdr:sp>
        <xdr:nvSpPr>
          <xdr:cNvPr id="374" name="Line 401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Line 402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Line 403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Line 404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Line 405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Line 406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Line 407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24</xdr:row>
      <xdr:rowOff>142875</xdr:rowOff>
    </xdr:from>
    <xdr:to>
      <xdr:col>31</xdr:col>
      <xdr:colOff>104775</xdr:colOff>
      <xdr:row>26</xdr:row>
      <xdr:rowOff>9525</xdr:rowOff>
    </xdr:to>
    <xdr:grpSp>
      <xdr:nvGrpSpPr>
        <xdr:cNvPr id="381" name="Group 408"/>
        <xdr:cNvGrpSpPr>
          <a:grpSpLocks/>
        </xdr:cNvGrpSpPr>
      </xdr:nvGrpSpPr>
      <xdr:grpSpPr>
        <a:xfrm>
          <a:off x="3181350" y="5353050"/>
          <a:ext cx="466725" cy="2095500"/>
          <a:chOff x="327" y="541"/>
          <a:chExt cx="49" cy="22"/>
        </a:xfrm>
        <a:solidFill>
          <a:srgbClr val="FFFFFF"/>
        </a:solidFill>
      </xdr:grpSpPr>
      <xdr:sp>
        <xdr:nvSpPr>
          <xdr:cNvPr id="382" name="Line 409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Line 410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Line 411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Line 412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Line 413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Line 414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Line 415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23</xdr:row>
      <xdr:rowOff>123825</xdr:rowOff>
    </xdr:from>
    <xdr:to>
      <xdr:col>33</xdr:col>
      <xdr:colOff>85725</xdr:colOff>
      <xdr:row>24</xdr:row>
      <xdr:rowOff>152400</xdr:rowOff>
    </xdr:to>
    <xdr:grpSp>
      <xdr:nvGrpSpPr>
        <xdr:cNvPr id="389" name="Group 416"/>
        <xdr:cNvGrpSpPr>
          <a:grpSpLocks/>
        </xdr:cNvGrpSpPr>
      </xdr:nvGrpSpPr>
      <xdr:grpSpPr>
        <a:xfrm>
          <a:off x="3390900" y="5162550"/>
          <a:ext cx="466725" cy="200025"/>
          <a:chOff x="327" y="541"/>
          <a:chExt cx="49" cy="22"/>
        </a:xfrm>
        <a:solidFill>
          <a:srgbClr val="FFFFFF"/>
        </a:solidFill>
      </xdr:grpSpPr>
      <xdr:sp>
        <xdr:nvSpPr>
          <xdr:cNvPr id="390" name="Line 417"/>
          <xdr:cNvSpPr>
            <a:spLocks/>
          </xdr:cNvSpPr>
        </xdr:nvSpPr>
        <xdr:spPr>
          <a:xfrm>
            <a:off x="327" y="548"/>
            <a:ext cx="33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Line 418"/>
          <xdr:cNvSpPr>
            <a:spLocks/>
          </xdr:cNvSpPr>
        </xdr:nvSpPr>
        <xdr:spPr>
          <a:xfrm>
            <a:off x="327" y="545"/>
            <a:ext cx="3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Line 419"/>
          <xdr:cNvSpPr>
            <a:spLocks/>
          </xdr:cNvSpPr>
        </xdr:nvSpPr>
        <xdr:spPr>
          <a:xfrm>
            <a:off x="327" y="546"/>
            <a:ext cx="0" cy="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Line 420"/>
          <xdr:cNvSpPr>
            <a:spLocks/>
          </xdr:cNvSpPr>
        </xdr:nvSpPr>
        <xdr:spPr>
          <a:xfrm flipV="1">
            <a:off x="327" y="54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Line 421"/>
          <xdr:cNvSpPr>
            <a:spLocks/>
          </xdr:cNvSpPr>
        </xdr:nvSpPr>
        <xdr:spPr>
          <a:xfrm>
            <a:off x="345" y="541"/>
            <a:ext cx="3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Line 422"/>
          <xdr:cNvSpPr>
            <a:spLocks/>
          </xdr:cNvSpPr>
        </xdr:nvSpPr>
        <xdr:spPr>
          <a:xfrm flipV="1">
            <a:off x="362" y="554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Line 423"/>
          <xdr:cNvSpPr>
            <a:spLocks/>
          </xdr:cNvSpPr>
        </xdr:nvSpPr>
        <xdr:spPr>
          <a:xfrm flipV="1">
            <a:off x="361" y="556"/>
            <a:ext cx="14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24</xdr:row>
      <xdr:rowOff>76200</xdr:rowOff>
    </xdr:from>
    <xdr:to>
      <xdr:col>35</xdr:col>
      <xdr:colOff>85725</xdr:colOff>
      <xdr:row>31</xdr:row>
      <xdr:rowOff>0</xdr:rowOff>
    </xdr:to>
    <xdr:grpSp>
      <xdr:nvGrpSpPr>
        <xdr:cNvPr id="397" name="Group 424"/>
        <xdr:cNvGrpSpPr>
          <a:grpSpLocks/>
        </xdr:cNvGrpSpPr>
      </xdr:nvGrpSpPr>
      <xdr:grpSpPr>
        <a:xfrm>
          <a:off x="2571750" y="5286375"/>
          <a:ext cx="1514475" cy="3438525"/>
          <a:chOff x="146" y="452"/>
          <a:chExt cx="139" cy="113"/>
        </a:xfrm>
        <a:solidFill>
          <a:srgbClr val="FFFFFF"/>
        </a:solidFill>
      </xdr:grpSpPr>
      <xdr:sp>
        <xdr:nvSpPr>
          <xdr:cNvPr id="398" name="Line 425"/>
          <xdr:cNvSpPr>
            <a:spLocks/>
          </xdr:cNvSpPr>
        </xdr:nvSpPr>
        <xdr:spPr>
          <a:xfrm flipV="1">
            <a:off x="146" y="452"/>
            <a:ext cx="139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Line 426"/>
          <xdr:cNvSpPr>
            <a:spLocks/>
          </xdr:cNvSpPr>
        </xdr:nvSpPr>
        <xdr:spPr>
          <a:xfrm flipV="1">
            <a:off x="146" y="454"/>
            <a:ext cx="139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22</xdr:row>
      <xdr:rowOff>123825</xdr:rowOff>
    </xdr:from>
    <xdr:to>
      <xdr:col>47</xdr:col>
      <xdr:colOff>76200</xdr:colOff>
      <xdr:row>28</xdr:row>
      <xdr:rowOff>161925</xdr:rowOff>
    </xdr:to>
    <xdr:grpSp>
      <xdr:nvGrpSpPr>
        <xdr:cNvPr id="400" name="Group 427"/>
        <xdr:cNvGrpSpPr>
          <a:grpSpLocks/>
        </xdr:cNvGrpSpPr>
      </xdr:nvGrpSpPr>
      <xdr:grpSpPr>
        <a:xfrm>
          <a:off x="4124325" y="4991100"/>
          <a:ext cx="1323975" cy="3381375"/>
          <a:chOff x="146" y="452"/>
          <a:chExt cx="139" cy="113"/>
        </a:xfrm>
        <a:solidFill>
          <a:srgbClr val="FFFFFF"/>
        </a:solidFill>
      </xdr:grpSpPr>
      <xdr:sp>
        <xdr:nvSpPr>
          <xdr:cNvPr id="401" name="Line 428"/>
          <xdr:cNvSpPr>
            <a:spLocks/>
          </xdr:cNvSpPr>
        </xdr:nvSpPr>
        <xdr:spPr>
          <a:xfrm flipV="1">
            <a:off x="146" y="452"/>
            <a:ext cx="139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Line 429"/>
          <xdr:cNvSpPr>
            <a:spLocks/>
          </xdr:cNvSpPr>
        </xdr:nvSpPr>
        <xdr:spPr>
          <a:xfrm flipV="1">
            <a:off x="146" y="454"/>
            <a:ext cx="139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28575</xdr:colOff>
      <xdr:row>24</xdr:row>
      <xdr:rowOff>76200</xdr:rowOff>
    </xdr:from>
    <xdr:to>
      <xdr:col>47</xdr:col>
      <xdr:colOff>57150</xdr:colOff>
      <xdr:row>27</xdr:row>
      <xdr:rowOff>28575</xdr:rowOff>
    </xdr:to>
    <xdr:grpSp>
      <xdr:nvGrpSpPr>
        <xdr:cNvPr id="403" name="Group 431"/>
        <xdr:cNvGrpSpPr>
          <a:grpSpLocks/>
        </xdr:cNvGrpSpPr>
      </xdr:nvGrpSpPr>
      <xdr:grpSpPr>
        <a:xfrm>
          <a:off x="4143375" y="5286375"/>
          <a:ext cx="1285875" cy="2352675"/>
          <a:chOff x="145" y="480"/>
          <a:chExt cx="140" cy="60"/>
        </a:xfrm>
        <a:solidFill>
          <a:srgbClr val="FFFFFF"/>
        </a:solidFill>
      </xdr:grpSpPr>
      <xdr:sp>
        <xdr:nvSpPr>
          <xdr:cNvPr id="404" name="Line 432"/>
          <xdr:cNvSpPr>
            <a:spLocks/>
          </xdr:cNvSpPr>
        </xdr:nvSpPr>
        <xdr:spPr>
          <a:xfrm>
            <a:off x="145" y="483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Line 433"/>
          <xdr:cNvSpPr>
            <a:spLocks/>
          </xdr:cNvSpPr>
        </xdr:nvSpPr>
        <xdr:spPr>
          <a:xfrm>
            <a:off x="145" y="480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95250</xdr:colOff>
      <xdr:row>25</xdr:row>
      <xdr:rowOff>1714500</xdr:rowOff>
    </xdr:from>
    <xdr:to>
      <xdr:col>35</xdr:col>
      <xdr:colOff>76200</xdr:colOff>
      <xdr:row>29</xdr:row>
      <xdr:rowOff>19050</xdr:rowOff>
    </xdr:to>
    <xdr:grpSp>
      <xdr:nvGrpSpPr>
        <xdr:cNvPr id="406" name="Group 434"/>
        <xdr:cNvGrpSpPr>
          <a:grpSpLocks/>
        </xdr:cNvGrpSpPr>
      </xdr:nvGrpSpPr>
      <xdr:grpSpPr>
        <a:xfrm>
          <a:off x="2609850" y="7096125"/>
          <a:ext cx="1466850" cy="1304925"/>
          <a:chOff x="145" y="480"/>
          <a:chExt cx="140" cy="60"/>
        </a:xfrm>
        <a:solidFill>
          <a:srgbClr val="FFFFFF"/>
        </a:solidFill>
      </xdr:grpSpPr>
      <xdr:sp>
        <xdr:nvSpPr>
          <xdr:cNvPr id="407" name="Line 435"/>
          <xdr:cNvSpPr>
            <a:spLocks/>
          </xdr:cNvSpPr>
        </xdr:nvSpPr>
        <xdr:spPr>
          <a:xfrm>
            <a:off x="145" y="483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Line 436"/>
          <xdr:cNvSpPr>
            <a:spLocks/>
          </xdr:cNvSpPr>
        </xdr:nvSpPr>
        <xdr:spPr>
          <a:xfrm>
            <a:off x="145" y="480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26</xdr:row>
      <xdr:rowOff>28575</xdr:rowOff>
    </xdr:from>
    <xdr:to>
      <xdr:col>26</xdr:col>
      <xdr:colOff>95250</xdr:colOff>
      <xdr:row>26</xdr:row>
      <xdr:rowOff>142875</xdr:rowOff>
    </xdr:to>
    <xdr:grpSp>
      <xdr:nvGrpSpPr>
        <xdr:cNvPr id="409" name="Group 440"/>
        <xdr:cNvGrpSpPr>
          <a:grpSpLocks/>
        </xdr:cNvGrpSpPr>
      </xdr:nvGrpSpPr>
      <xdr:grpSpPr>
        <a:xfrm>
          <a:off x="2771775" y="7467600"/>
          <a:ext cx="295275" cy="114300"/>
          <a:chOff x="145" y="480"/>
          <a:chExt cx="140" cy="60"/>
        </a:xfrm>
        <a:solidFill>
          <a:srgbClr val="FFFFFF"/>
        </a:solidFill>
      </xdr:grpSpPr>
      <xdr:sp>
        <xdr:nvSpPr>
          <xdr:cNvPr id="410" name="Line 441"/>
          <xdr:cNvSpPr>
            <a:spLocks/>
          </xdr:cNvSpPr>
        </xdr:nvSpPr>
        <xdr:spPr>
          <a:xfrm>
            <a:off x="145" y="483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Line 442"/>
          <xdr:cNvSpPr>
            <a:spLocks/>
          </xdr:cNvSpPr>
        </xdr:nvSpPr>
        <xdr:spPr>
          <a:xfrm>
            <a:off x="145" y="480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23</xdr:row>
      <xdr:rowOff>9525</xdr:rowOff>
    </xdr:from>
    <xdr:to>
      <xdr:col>15</xdr:col>
      <xdr:colOff>104775</xdr:colOff>
      <xdr:row>25</xdr:row>
      <xdr:rowOff>1028700</xdr:rowOff>
    </xdr:to>
    <xdr:grpSp>
      <xdr:nvGrpSpPr>
        <xdr:cNvPr id="412" name="Group 453"/>
        <xdr:cNvGrpSpPr>
          <a:grpSpLocks/>
        </xdr:cNvGrpSpPr>
      </xdr:nvGrpSpPr>
      <xdr:grpSpPr>
        <a:xfrm>
          <a:off x="1733550" y="5048250"/>
          <a:ext cx="85725" cy="1362075"/>
          <a:chOff x="219" y="651"/>
          <a:chExt cx="9" cy="45"/>
        </a:xfrm>
        <a:solidFill>
          <a:srgbClr val="FFFFFF"/>
        </a:solidFill>
      </xdr:grpSpPr>
      <xdr:sp>
        <xdr:nvSpPr>
          <xdr:cNvPr id="413" name="Line 454"/>
          <xdr:cNvSpPr>
            <a:spLocks/>
          </xdr:cNvSpPr>
        </xdr:nvSpPr>
        <xdr:spPr>
          <a:xfrm flipH="1">
            <a:off x="219" y="651"/>
            <a:ext cx="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Line 455"/>
          <xdr:cNvSpPr>
            <a:spLocks/>
          </xdr:cNvSpPr>
        </xdr:nvSpPr>
        <xdr:spPr>
          <a:xfrm>
            <a:off x="219" y="660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Line 456"/>
          <xdr:cNvSpPr>
            <a:spLocks/>
          </xdr:cNvSpPr>
        </xdr:nvSpPr>
        <xdr:spPr>
          <a:xfrm>
            <a:off x="221" y="661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Line 457"/>
          <xdr:cNvSpPr>
            <a:spLocks/>
          </xdr:cNvSpPr>
        </xdr:nvSpPr>
        <xdr:spPr>
          <a:xfrm flipH="1">
            <a:off x="221" y="654"/>
            <a:ext cx="6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Line 458"/>
          <xdr:cNvSpPr>
            <a:spLocks/>
          </xdr:cNvSpPr>
        </xdr:nvSpPr>
        <xdr:spPr>
          <a:xfrm>
            <a:off x="219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Line 459"/>
          <xdr:cNvSpPr>
            <a:spLocks/>
          </xdr:cNvSpPr>
        </xdr:nvSpPr>
        <xdr:spPr>
          <a:xfrm>
            <a:off x="221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Oval 460"/>
          <xdr:cNvSpPr>
            <a:spLocks/>
          </xdr:cNvSpPr>
        </xdr:nvSpPr>
        <xdr:spPr>
          <a:xfrm>
            <a:off x="225" y="651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Oval 461"/>
          <xdr:cNvSpPr>
            <a:spLocks/>
          </xdr:cNvSpPr>
        </xdr:nvSpPr>
        <xdr:spPr>
          <a:xfrm>
            <a:off x="224" y="692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24</xdr:row>
      <xdr:rowOff>47625</xdr:rowOff>
    </xdr:from>
    <xdr:to>
      <xdr:col>22</xdr:col>
      <xdr:colOff>47625</xdr:colOff>
      <xdr:row>26</xdr:row>
      <xdr:rowOff>123825</xdr:rowOff>
    </xdr:to>
    <xdr:grpSp>
      <xdr:nvGrpSpPr>
        <xdr:cNvPr id="421" name="Group 471"/>
        <xdr:cNvGrpSpPr>
          <a:grpSpLocks/>
        </xdr:cNvGrpSpPr>
      </xdr:nvGrpSpPr>
      <xdr:grpSpPr>
        <a:xfrm>
          <a:off x="2476500" y="5257800"/>
          <a:ext cx="85725" cy="2305050"/>
          <a:chOff x="219" y="651"/>
          <a:chExt cx="9" cy="45"/>
        </a:xfrm>
        <a:solidFill>
          <a:srgbClr val="FFFFFF"/>
        </a:solidFill>
      </xdr:grpSpPr>
      <xdr:sp>
        <xdr:nvSpPr>
          <xdr:cNvPr id="422" name="Line 472"/>
          <xdr:cNvSpPr>
            <a:spLocks/>
          </xdr:cNvSpPr>
        </xdr:nvSpPr>
        <xdr:spPr>
          <a:xfrm flipH="1">
            <a:off x="219" y="651"/>
            <a:ext cx="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Line 473"/>
          <xdr:cNvSpPr>
            <a:spLocks/>
          </xdr:cNvSpPr>
        </xdr:nvSpPr>
        <xdr:spPr>
          <a:xfrm>
            <a:off x="219" y="660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Line 474"/>
          <xdr:cNvSpPr>
            <a:spLocks/>
          </xdr:cNvSpPr>
        </xdr:nvSpPr>
        <xdr:spPr>
          <a:xfrm>
            <a:off x="221" y="661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Line 475"/>
          <xdr:cNvSpPr>
            <a:spLocks/>
          </xdr:cNvSpPr>
        </xdr:nvSpPr>
        <xdr:spPr>
          <a:xfrm flipH="1">
            <a:off x="221" y="654"/>
            <a:ext cx="6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Line 476"/>
          <xdr:cNvSpPr>
            <a:spLocks/>
          </xdr:cNvSpPr>
        </xdr:nvSpPr>
        <xdr:spPr>
          <a:xfrm>
            <a:off x="219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Line 477"/>
          <xdr:cNvSpPr>
            <a:spLocks/>
          </xdr:cNvSpPr>
        </xdr:nvSpPr>
        <xdr:spPr>
          <a:xfrm>
            <a:off x="221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Oval 478"/>
          <xdr:cNvSpPr>
            <a:spLocks/>
          </xdr:cNvSpPr>
        </xdr:nvSpPr>
        <xdr:spPr>
          <a:xfrm>
            <a:off x="225" y="651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Oval 479"/>
          <xdr:cNvSpPr>
            <a:spLocks/>
          </xdr:cNvSpPr>
        </xdr:nvSpPr>
        <xdr:spPr>
          <a:xfrm>
            <a:off x="224" y="692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57150</xdr:colOff>
      <xdr:row>20</xdr:row>
      <xdr:rowOff>95250</xdr:rowOff>
    </xdr:from>
    <xdr:to>
      <xdr:col>29</xdr:col>
      <xdr:colOff>28575</xdr:colOff>
      <xdr:row>23</xdr:row>
      <xdr:rowOff>0</xdr:rowOff>
    </xdr:to>
    <xdr:grpSp>
      <xdr:nvGrpSpPr>
        <xdr:cNvPr id="430" name="Group 480"/>
        <xdr:cNvGrpSpPr>
          <a:grpSpLocks/>
        </xdr:cNvGrpSpPr>
      </xdr:nvGrpSpPr>
      <xdr:grpSpPr>
        <a:xfrm>
          <a:off x="3257550" y="4619625"/>
          <a:ext cx="85725" cy="419100"/>
          <a:chOff x="219" y="651"/>
          <a:chExt cx="9" cy="45"/>
        </a:xfrm>
        <a:solidFill>
          <a:srgbClr val="FFFFFF"/>
        </a:solidFill>
      </xdr:grpSpPr>
      <xdr:sp>
        <xdr:nvSpPr>
          <xdr:cNvPr id="431" name="Line 481"/>
          <xdr:cNvSpPr>
            <a:spLocks/>
          </xdr:cNvSpPr>
        </xdr:nvSpPr>
        <xdr:spPr>
          <a:xfrm flipH="1">
            <a:off x="219" y="651"/>
            <a:ext cx="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Line 482"/>
          <xdr:cNvSpPr>
            <a:spLocks/>
          </xdr:cNvSpPr>
        </xdr:nvSpPr>
        <xdr:spPr>
          <a:xfrm>
            <a:off x="219" y="660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Line 483"/>
          <xdr:cNvSpPr>
            <a:spLocks/>
          </xdr:cNvSpPr>
        </xdr:nvSpPr>
        <xdr:spPr>
          <a:xfrm>
            <a:off x="221" y="661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Line 484"/>
          <xdr:cNvSpPr>
            <a:spLocks/>
          </xdr:cNvSpPr>
        </xdr:nvSpPr>
        <xdr:spPr>
          <a:xfrm flipH="1">
            <a:off x="221" y="654"/>
            <a:ext cx="6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Line 485"/>
          <xdr:cNvSpPr>
            <a:spLocks/>
          </xdr:cNvSpPr>
        </xdr:nvSpPr>
        <xdr:spPr>
          <a:xfrm>
            <a:off x="219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Line 486"/>
          <xdr:cNvSpPr>
            <a:spLocks/>
          </xdr:cNvSpPr>
        </xdr:nvSpPr>
        <xdr:spPr>
          <a:xfrm>
            <a:off x="221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Oval 487"/>
          <xdr:cNvSpPr>
            <a:spLocks/>
          </xdr:cNvSpPr>
        </xdr:nvSpPr>
        <xdr:spPr>
          <a:xfrm>
            <a:off x="225" y="651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Oval 488"/>
          <xdr:cNvSpPr>
            <a:spLocks/>
          </xdr:cNvSpPr>
        </xdr:nvSpPr>
        <xdr:spPr>
          <a:xfrm>
            <a:off x="224" y="692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21</xdr:row>
      <xdr:rowOff>95250</xdr:rowOff>
    </xdr:from>
    <xdr:to>
      <xdr:col>35</xdr:col>
      <xdr:colOff>104775</xdr:colOff>
      <xdr:row>24</xdr:row>
      <xdr:rowOff>9525</xdr:rowOff>
    </xdr:to>
    <xdr:grpSp>
      <xdr:nvGrpSpPr>
        <xdr:cNvPr id="439" name="Group 489"/>
        <xdr:cNvGrpSpPr>
          <a:grpSpLocks/>
        </xdr:cNvGrpSpPr>
      </xdr:nvGrpSpPr>
      <xdr:grpSpPr>
        <a:xfrm>
          <a:off x="4019550" y="4791075"/>
          <a:ext cx="85725" cy="428625"/>
          <a:chOff x="219" y="651"/>
          <a:chExt cx="9" cy="45"/>
        </a:xfrm>
        <a:solidFill>
          <a:srgbClr val="FFFFFF"/>
        </a:solidFill>
      </xdr:grpSpPr>
      <xdr:sp>
        <xdr:nvSpPr>
          <xdr:cNvPr id="440" name="Line 490"/>
          <xdr:cNvSpPr>
            <a:spLocks/>
          </xdr:cNvSpPr>
        </xdr:nvSpPr>
        <xdr:spPr>
          <a:xfrm flipH="1">
            <a:off x="219" y="651"/>
            <a:ext cx="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Line 491"/>
          <xdr:cNvSpPr>
            <a:spLocks/>
          </xdr:cNvSpPr>
        </xdr:nvSpPr>
        <xdr:spPr>
          <a:xfrm>
            <a:off x="219" y="660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492"/>
          <xdr:cNvSpPr>
            <a:spLocks/>
          </xdr:cNvSpPr>
        </xdr:nvSpPr>
        <xdr:spPr>
          <a:xfrm>
            <a:off x="221" y="661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493"/>
          <xdr:cNvSpPr>
            <a:spLocks/>
          </xdr:cNvSpPr>
        </xdr:nvSpPr>
        <xdr:spPr>
          <a:xfrm flipH="1">
            <a:off x="221" y="654"/>
            <a:ext cx="6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494"/>
          <xdr:cNvSpPr>
            <a:spLocks/>
          </xdr:cNvSpPr>
        </xdr:nvSpPr>
        <xdr:spPr>
          <a:xfrm>
            <a:off x="219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495"/>
          <xdr:cNvSpPr>
            <a:spLocks/>
          </xdr:cNvSpPr>
        </xdr:nvSpPr>
        <xdr:spPr>
          <a:xfrm>
            <a:off x="221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Oval 496"/>
          <xdr:cNvSpPr>
            <a:spLocks/>
          </xdr:cNvSpPr>
        </xdr:nvSpPr>
        <xdr:spPr>
          <a:xfrm>
            <a:off x="225" y="651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Oval 497"/>
          <xdr:cNvSpPr>
            <a:spLocks/>
          </xdr:cNvSpPr>
        </xdr:nvSpPr>
        <xdr:spPr>
          <a:xfrm>
            <a:off x="224" y="692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19</xdr:row>
      <xdr:rowOff>85725</xdr:rowOff>
    </xdr:from>
    <xdr:to>
      <xdr:col>40</xdr:col>
      <xdr:colOff>76200</xdr:colOff>
      <xdr:row>21</xdr:row>
      <xdr:rowOff>161925</xdr:rowOff>
    </xdr:to>
    <xdr:grpSp>
      <xdr:nvGrpSpPr>
        <xdr:cNvPr id="448" name="Group 498"/>
        <xdr:cNvGrpSpPr>
          <a:grpSpLocks/>
        </xdr:cNvGrpSpPr>
      </xdr:nvGrpSpPr>
      <xdr:grpSpPr>
        <a:xfrm>
          <a:off x="4562475" y="4438650"/>
          <a:ext cx="85725" cy="419100"/>
          <a:chOff x="219" y="651"/>
          <a:chExt cx="9" cy="45"/>
        </a:xfrm>
        <a:solidFill>
          <a:srgbClr val="FFFFFF"/>
        </a:solidFill>
      </xdr:grpSpPr>
      <xdr:sp>
        <xdr:nvSpPr>
          <xdr:cNvPr id="449" name="Line 499"/>
          <xdr:cNvSpPr>
            <a:spLocks/>
          </xdr:cNvSpPr>
        </xdr:nvSpPr>
        <xdr:spPr>
          <a:xfrm flipH="1">
            <a:off x="219" y="651"/>
            <a:ext cx="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Line 500"/>
          <xdr:cNvSpPr>
            <a:spLocks/>
          </xdr:cNvSpPr>
        </xdr:nvSpPr>
        <xdr:spPr>
          <a:xfrm>
            <a:off x="219" y="660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Line 501"/>
          <xdr:cNvSpPr>
            <a:spLocks/>
          </xdr:cNvSpPr>
        </xdr:nvSpPr>
        <xdr:spPr>
          <a:xfrm>
            <a:off x="221" y="661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Line 502"/>
          <xdr:cNvSpPr>
            <a:spLocks/>
          </xdr:cNvSpPr>
        </xdr:nvSpPr>
        <xdr:spPr>
          <a:xfrm flipH="1">
            <a:off x="221" y="654"/>
            <a:ext cx="6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Line 503"/>
          <xdr:cNvSpPr>
            <a:spLocks/>
          </xdr:cNvSpPr>
        </xdr:nvSpPr>
        <xdr:spPr>
          <a:xfrm>
            <a:off x="219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Line 504"/>
          <xdr:cNvSpPr>
            <a:spLocks/>
          </xdr:cNvSpPr>
        </xdr:nvSpPr>
        <xdr:spPr>
          <a:xfrm>
            <a:off x="221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Oval 505"/>
          <xdr:cNvSpPr>
            <a:spLocks/>
          </xdr:cNvSpPr>
        </xdr:nvSpPr>
        <xdr:spPr>
          <a:xfrm>
            <a:off x="225" y="651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Oval 506"/>
          <xdr:cNvSpPr>
            <a:spLocks/>
          </xdr:cNvSpPr>
        </xdr:nvSpPr>
        <xdr:spPr>
          <a:xfrm>
            <a:off x="224" y="692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76200</xdr:colOff>
      <xdr:row>20</xdr:row>
      <xdr:rowOff>28575</xdr:rowOff>
    </xdr:from>
    <xdr:to>
      <xdr:col>47</xdr:col>
      <xdr:colOff>47625</xdr:colOff>
      <xdr:row>22</xdr:row>
      <xdr:rowOff>104775</xdr:rowOff>
    </xdr:to>
    <xdr:grpSp>
      <xdr:nvGrpSpPr>
        <xdr:cNvPr id="457" name="Group 507"/>
        <xdr:cNvGrpSpPr>
          <a:grpSpLocks/>
        </xdr:cNvGrpSpPr>
      </xdr:nvGrpSpPr>
      <xdr:grpSpPr>
        <a:xfrm>
          <a:off x="5334000" y="4552950"/>
          <a:ext cx="85725" cy="419100"/>
          <a:chOff x="219" y="651"/>
          <a:chExt cx="9" cy="45"/>
        </a:xfrm>
        <a:solidFill>
          <a:srgbClr val="FFFFFF"/>
        </a:solidFill>
      </xdr:grpSpPr>
      <xdr:sp>
        <xdr:nvSpPr>
          <xdr:cNvPr id="458" name="Line 508"/>
          <xdr:cNvSpPr>
            <a:spLocks/>
          </xdr:cNvSpPr>
        </xdr:nvSpPr>
        <xdr:spPr>
          <a:xfrm flipH="1">
            <a:off x="219" y="651"/>
            <a:ext cx="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Line 509"/>
          <xdr:cNvSpPr>
            <a:spLocks/>
          </xdr:cNvSpPr>
        </xdr:nvSpPr>
        <xdr:spPr>
          <a:xfrm>
            <a:off x="219" y="660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Line 510"/>
          <xdr:cNvSpPr>
            <a:spLocks/>
          </xdr:cNvSpPr>
        </xdr:nvSpPr>
        <xdr:spPr>
          <a:xfrm>
            <a:off x="221" y="661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Line 511"/>
          <xdr:cNvSpPr>
            <a:spLocks/>
          </xdr:cNvSpPr>
        </xdr:nvSpPr>
        <xdr:spPr>
          <a:xfrm flipH="1">
            <a:off x="221" y="654"/>
            <a:ext cx="6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512"/>
          <xdr:cNvSpPr>
            <a:spLocks/>
          </xdr:cNvSpPr>
        </xdr:nvSpPr>
        <xdr:spPr>
          <a:xfrm>
            <a:off x="219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513"/>
          <xdr:cNvSpPr>
            <a:spLocks/>
          </xdr:cNvSpPr>
        </xdr:nvSpPr>
        <xdr:spPr>
          <a:xfrm>
            <a:off x="221" y="687"/>
            <a:ext cx="6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Oval 514"/>
          <xdr:cNvSpPr>
            <a:spLocks/>
          </xdr:cNvSpPr>
        </xdr:nvSpPr>
        <xdr:spPr>
          <a:xfrm>
            <a:off x="225" y="651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Oval 515"/>
          <xdr:cNvSpPr>
            <a:spLocks/>
          </xdr:cNvSpPr>
        </xdr:nvSpPr>
        <xdr:spPr>
          <a:xfrm>
            <a:off x="224" y="692"/>
            <a:ext cx="3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20</xdr:row>
      <xdr:rowOff>104775</xdr:rowOff>
    </xdr:from>
    <xdr:to>
      <xdr:col>47</xdr:col>
      <xdr:colOff>104775</xdr:colOff>
      <xdr:row>21</xdr:row>
      <xdr:rowOff>66675</xdr:rowOff>
    </xdr:to>
    <xdr:sp>
      <xdr:nvSpPr>
        <xdr:cNvPr id="466" name="Rectangle 530"/>
        <xdr:cNvSpPr>
          <a:spLocks/>
        </xdr:cNvSpPr>
      </xdr:nvSpPr>
      <xdr:spPr>
        <a:xfrm>
          <a:off x="5448300" y="4629150"/>
          <a:ext cx="28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95250</xdr:colOff>
      <xdr:row>19</xdr:row>
      <xdr:rowOff>95250</xdr:rowOff>
    </xdr:from>
    <xdr:to>
      <xdr:col>41</xdr:col>
      <xdr:colOff>9525</xdr:colOff>
      <xdr:row>20</xdr:row>
      <xdr:rowOff>47625</xdr:rowOff>
    </xdr:to>
    <xdr:sp>
      <xdr:nvSpPr>
        <xdr:cNvPr id="467" name="Rectangle 531"/>
        <xdr:cNvSpPr>
          <a:spLocks/>
        </xdr:cNvSpPr>
      </xdr:nvSpPr>
      <xdr:spPr>
        <a:xfrm>
          <a:off x="4667250" y="4448175"/>
          <a:ext cx="28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22</xdr:row>
      <xdr:rowOff>47625</xdr:rowOff>
    </xdr:from>
    <xdr:to>
      <xdr:col>36</xdr:col>
      <xdr:colOff>0</xdr:colOff>
      <xdr:row>23</xdr:row>
      <xdr:rowOff>0</xdr:rowOff>
    </xdr:to>
    <xdr:sp>
      <xdr:nvSpPr>
        <xdr:cNvPr id="468" name="Rectangle 532"/>
        <xdr:cNvSpPr>
          <a:spLocks/>
        </xdr:cNvSpPr>
      </xdr:nvSpPr>
      <xdr:spPr>
        <a:xfrm>
          <a:off x="4086225" y="4914900"/>
          <a:ext cx="28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21</xdr:row>
      <xdr:rowOff>19050</xdr:rowOff>
    </xdr:from>
    <xdr:to>
      <xdr:col>29</xdr:col>
      <xdr:colOff>57150</xdr:colOff>
      <xdr:row>21</xdr:row>
      <xdr:rowOff>152400</xdr:rowOff>
    </xdr:to>
    <xdr:sp>
      <xdr:nvSpPr>
        <xdr:cNvPr id="469" name="Rectangle 533"/>
        <xdr:cNvSpPr>
          <a:spLocks/>
        </xdr:cNvSpPr>
      </xdr:nvSpPr>
      <xdr:spPr>
        <a:xfrm>
          <a:off x="3343275" y="4714875"/>
          <a:ext cx="28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24</xdr:row>
      <xdr:rowOff>57150</xdr:rowOff>
    </xdr:from>
    <xdr:to>
      <xdr:col>22</xdr:col>
      <xdr:colOff>66675</xdr:colOff>
      <xdr:row>25</xdr:row>
      <xdr:rowOff>228600</xdr:rowOff>
    </xdr:to>
    <xdr:sp>
      <xdr:nvSpPr>
        <xdr:cNvPr id="470" name="Rectangle 534"/>
        <xdr:cNvSpPr>
          <a:spLocks/>
        </xdr:cNvSpPr>
      </xdr:nvSpPr>
      <xdr:spPr>
        <a:xfrm>
          <a:off x="2552700" y="5267325"/>
          <a:ext cx="28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9525</xdr:rowOff>
    </xdr:from>
    <xdr:to>
      <xdr:col>16</xdr:col>
      <xdr:colOff>28575</xdr:colOff>
      <xdr:row>23</xdr:row>
      <xdr:rowOff>142875</xdr:rowOff>
    </xdr:to>
    <xdr:sp>
      <xdr:nvSpPr>
        <xdr:cNvPr id="471" name="Rectangle 535"/>
        <xdr:cNvSpPr>
          <a:spLocks/>
        </xdr:cNvSpPr>
      </xdr:nvSpPr>
      <xdr:spPr>
        <a:xfrm>
          <a:off x="1828800" y="5048250"/>
          <a:ext cx="28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27</xdr:row>
      <xdr:rowOff>228600</xdr:rowOff>
    </xdr:from>
    <xdr:to>
      <xdr:col>42</xdr:col>
      <xdr:colOff>57150</xdr:colOff>
      <xdr:row>29</xdr:row>
      <xdr:rowOff>85725</xdr:rowOff>
    </xdr:to>
    <xdr:sp>
      <xdr:nvSpPr>
        <xdr:cNvPr id="472" name="Line 541"/>
        <xdr:cNvSpPr>
          <a:spLocks/>
        </xdr:cNvSpPr>
      </xdr:nvSpPr>
      <xdr:spPr>
        <a:xfrm flipH="1" flipV="1">
          <a:off x="4419600" y="7839075"/>
          <a:ext cx="43815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29</xdr:row>
      <xdr:rowOff>85725</xdr:rowOff>
    </xdr:from>
    <xdr:to>
      <xdr:col>45</xdr:col>
      <xdr:colOff>104775</xdr:colOff>
      <xdr:row>29</xdr:row>
      <xdr:rowOff>85725</xdr:rowOff>
    </xdr:to>
    <xdr:sp>
      <xdr:nvSpPr>
        <xdr:cNvPr id="473" name="Line 542"/>
        <xdr:cNvSpPr>
          <a:spLocks/>
        </xdr:cNvSpPr>
      </xdr:nvSpPr>
      <xdr:spPr>
        <a:xfrm flipH="1">
          <a:off x="4857750" y="84677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28575</xdr:rowOff>
    </xdr:from>
    <xdr:to>
      <xdr:col>28</xdr:col>
      <xdr:colOff>95250</xdr:colOff>
      <xdr:row>31</xdr:row>
      <xdr:rowOff>66675</xdr:rowOff>
    </xdr:to>
    <xdr:sp>
      <xdr:nvSpPr>
        <xdr:cNvPr id="474" name="Line 544"/>
        <xdr:cNvSpPr>
          <a:spLocks/>
        </xdr:cNvSpPr>
      </xdr:nvSpPr>
      <xdr:spPr>
        <a:xfrm flipH="1" flipV="1">
          <a:off x="2857500" y="8410575"/>
          <a:ext cx="43815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31</xdr:row>
      <xdr:rowOff>66675</xdr:rowOff>
    </xdr:from>
    <xdr:to>
      <xdr:col>32</xdr:col>
      <xdr:colOff>28575</xdr:colOff>
      <xdr:row>31</xdr:row>
      <xdr:rowOff>66675</xdr:rowOff>
    </xdr:to>
    <xdr:sp>
      <xdr:nvSpPr>
        <xdr:cNvPr id="475" name="Line 545"/>
        <xdr:cNvSpPr>
          <a:spLocks/>
        </xdr:cNvSpPr>
      </xdr:nvSpPr>
      <xdr:spPr>
        <a:xfrm flipH="1">
          <a:off x="3295650" y="8791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23</xdr:row>
      <xdr:rowOff>38100</xdr:rowOff>
    </xdr:from>
    <xdr:to>
      <xdr:col>29</xdr:col>
      <xdr:colOff>57150</xdr:colOff>
      <xdr:row>30</xdr:row>
      <xdr:rowOff>38100</xdr:rowOff>
    </xdr:to>
    <xdr:grpSp>
      <xdr:nvGrpSpPr>
        <xdr:cNvPr id="476" name="Group 465"/>
        <xdr:cNvGrpSpPr>
          <a:grpSpLocks/>
        </xdr:cNvGrpSpPr>
      </xdr:nvGrpSpPr>
      <xdr:grpSpPr>
        <a:xfrm>
          <a:off x="1866900" y="5076825"/>
          <a:ext cx="1504950" cy="3514725"/>
          <a:chOff x="146" y="452"/>
          <a:chExt cx="139" cy="113"/>
        </a:xfrm>
        <a:solidFill>
          <a:srgbClr val="FFFFFF"/>
        </a:solidFill>
      </xdr:grpSpPr>
      <xdr:sp>
        <xdr:nvSpPr>
          <xdr:cNvPr id="477" name="Line 466"/>
          <xdr:cNvSpPr>
            <a:spLocks/>
          </xdr:cNvSpPr>
        </xdr:nvSpPr>
        <xdr:spPr>
          <a:xfrm flipV="1">
            <a:off x="146" y="452"/>
            <a:ext cx="139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Line 467"/>
          <xdr:cNvSpPr>
            <a:spLocks/>
          </xdr:cNvSpPr>
        </xdr:nvSpPr>
        <xdr:spPr>
          <a:xfrm flipV="1">
            <a:off x="146" y="454"/>
            <a:ext cx="139" cy="1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130</xdr:row>
      <xdr:rowOff>0</xdr:rowOff>
    </xdr:from>
    <xdr:to>
      <xdr:col>29</xdr:col>
      <xdr:colOff>66675</xdr:colOff>
      <xdr:row>130</xdr:row>
      <xdr:rowOff>0</xdr:rowOff>
    </xdr:to>
    <xdr:sp>
      <xdr:nvSpPr>
        <xdr:cNvPr id="479" name="Line 686"/>
        <xdr:cNvSpPr>
          <a:spLocks/>
        </xdr:cNvSpPr>
      </xdr:nvSpPr>
      <xdr:spPr>
        <a:xfrm>
          <a:off x="1485900" y="26022300"/>
          <a:ext cx="18954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0</xdr:rowOff>
    </xdr:from>
    <xdr:to>
      <xdr:col>28</xdr:col>
      <xdr:colOff>0</xdr:colOff>
      <xdr:row>131</xdr:row>
      <xdr:rowOff>9525</xdr:rowOff>
    </xdr:to>
    <xdr:sp>
      <xdr:nvSpPr>
        <xdr:cNvPr id="480" name="Line 692"/>
        <xdr:cNvSpPr>
          <a:spLocks/>
        </xdr:cNvSpPr>
      </xdr:nvSpPr>
      <xdr:spPr>
        <a:xfrm flipH="1">
          <a:off x="3200400" y="26022300"/>
          <a:ext cx="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133</xdr:row>
      <xdr:rowOff>0</xdr:rowOff>
    </xdr:from>
    <xdr:to>
      <xdr:col>28</xdr:col>
      <xdr:colOff>0</xdr:colOff>
      <xdr:row>133</xdr:row>
      <xdr:rowOff>0</xdr:rowOff>
    </xdr:to>
    <xdr:sp>
      <xdr:nvSpPr>
        <xdr:cNvPr id="481" name="Line 693"/>
        <xdr:cNvSpPr>
          <a:spLocks/>
        </xdr:cNvSpPr>
      </xdr:nvSpPr>
      <xdr:spPr>
        <a:xfrm flipV="1">
          <a:off x="2514600" y="26593800"/>
          <a:ext cx="685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130</xdr:row>
      <xdr:rowOff>0</xdr:rowOff>
    </xdr:from>
    <xdr:to>
      <xdr:col>49</xdr:col>
      <xdr:colOff>0</xdr:colOff>
      <xdr:row>130</xdr:row>
      <xdr:rowOff>0</xdr:rowOff>
    </xdr:to>
    <xdr:sp>
      <xdr:nvSpPr>
        <xdr:cNvPr id="482" name="Line 751"/>
        <xdr:cNvSpPr>
          <a:spLocks/>
        </xdr:cNvSpPr>
      </xdr:nvSpPr>
      <xdr:spPr>
        <a:xfrm>
          <a:off x="4114800" y="26022300"/>
          <a:ext cx="14859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115</xdr:row>
      <xdr:rowOff>9525</xdr:rowOff>
    </xdr:from>
    <xdr:to>
      <xdr:col>47</xdr:col>
      <xdr:colOff>19050</xdr:colOff>
      <xdr:row>115</xdr:row>
      <xdr:rowOff>38100</xdr:rowOff>
    </xdr:to>
    <xdr:sp>
      <xdr:nvSpPr>
        <xdr:cNvPr id="483" name="Rectangle 752"/>
        <xdr:cNvSpPr>
          <a:spLocks/>
        </xdr:cNvSpPr>
      </xdr:nvSpPr>
      <xdr:spPr>
        <a:xfrm>
          <a:off x="4572000" y="23174325"/>
          <a:ext cx="819150" cy="2857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121</xdr:row>
      <xdr:rowOff>171450</xdr:rowOff>
    </xdr:from>
    <xdr:to>
      <xdr:col>47</xdr:col>
      <xdr:colOff>28575</xdr:colOff>
      <xdr:row>122</xdr:row>
      <xdr:rowOff>9525</xdr:rowOff>
    </xdr:to>
    <xdr:sp>
      <xdr:nvSpPr>
        <xdr:cNvPr id="484" name="Rectangle 753"/>
        <xdr:cNvSpPr>
          <a:spLocks/>
        </xdr:cNvSpPr>
      </xdr:nvSpPr>
      <xdr:spPr>
        <a:xfrm>
          <a:off x="4581525" y="24479250"/>
          <a:ext cx="819150" cy="2857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121</xdr:row>
      <xdr:rowOff>180975</xdr:rowOff>
    </xdr:from>
    <xdr:to>
      <xdr:col>49</xdr:col>
      <xdr:colOff>0</xdr:colOff>
      <xdr:row>127</xdr:row>
      <xdr:rowOff>0</xdr:rowOff>
    </xdr:to>
    <xdr:sp>
      <xdr:nvSpPr>
        <xdr:cNvPr id="485" name="Line 755"/>
        <xdr:cNvSpPr>
          <a:spLocks/>
        </xdr:cNvSpPr>
      </xdr:nvSpPr>
      <xdr:spPr>
        <a:xfrm flipH="1" flipV="1">
          <a:off x="5143500" y="24488775"/>
          <a:ext cx="457200" cy="9620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127</xdr:row>
      <xdr:rowOff>0</xdr:rowOff>
    </xdr:from>
    <xdr:to>
      <xdr:col>54</xdr:col>
      <xdr:colOff>0</xdr:colOff>
      <xdr:row>127</xdr:row>
      <xdr:rowOff>0</xdr:rowOff>
    </xdr:to>
    <xdr:sp>
      <xdr:nvSpPr>
        <xdr:cNvPr id="486" name="Line 757"/>
        <xdr:cNvSpPr>
          <a:spLocks/>
        </xdr:cNvSpPr>
      </xdr:nvSpPr>
      <xdr:spPr>
        <a:xfrm>
          <a:off x="5600700" y="25450800"/>
          <a:ext cx="5715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28575</xdr:colOff>
      <xdr:row>126</xdr:row>
      <xdr:rowOff>0</xdr:rowOff>
    </xdr:from>
    <xdr:to>
      <xdr:col>55</xdr:col>
      <xdr:colOff>0</xdr:colOff>
      <xdr:row>127</xdr:row>
      <xdr:rowOff>0</xdr:rowOff>
    </xdr:to>
    <xdr:sp>
      <xdr:nvSpPr>
        <xdr:cNvPr id="487" name="TextBox 758"/>
        <xdr:cNvSpPr txBox="1">
          <a:spLocks noChangeArrowheads="1"/>
        </xdr:cNvSpPr>
      </xdr:nvSpPr>
      <xdr:spPr>
        <a:xfrm>
          <a:off x="5629275" y="2526030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壁つなぎ</a:t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0</xdr:colOff>
      <xdr:row>130</xdr:row>
      <xdr:rowOff>0</xdr:rowOff>
    </xdr:to>
    <xdr:sp>
      <xdr:nvSpPr>
        <xdr:cNvPr id="488" name="Line 765"/>
        <xdr:cNvSpPr>
          <a:spLocks/>
        </xdr:cNvSpPr>
      </xdr:nvSpPr>
      <xdr:spPr>
        <a:xfrm flipV="1">
          <a:off x="1828800" y="25641300"/>
          <a:ext cx="0" cy="381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104775</xdr:colOff>
      <xdr:row>115</xdr:row>
      <xdr:rowOff>0</xdr:rowOff>
    </xdr:to>
    <xdr:sp>
      <xdr:nvSpPr>
        <xdr:cNvPr id="489" name="Line 766"/>
        <xdr:cNvSpPr>
          <a:spLocks/>
        </xdr:cNvSpPr>
      </xdr:nvSpPr>
      <xdr:spPr>
        <a:xfrm flipH="1">
          <a:off x="1485900" y="23164800"/>
          <a:ext cx="676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0</xdr:rowOff>
    </xdr:to>
    <xdr:sp>
      <xdr:nvSpPr>
        <xdr:cNvPr id="490" name="Line 767"/>
        <xdr:cNvSpPr>
          <a:spLocks/>
        </xdr:cNvSpPr>
      </xdr:nvSpPr>
      <xdr:spPr>
        <a:xfrm flipV="1">
          <a:off x="1828800" y="22974300"/>
          <a:ext cx="0" cy="1905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116</xdr:row>
      <xdr:rowOff>0</xdr:rowOff>
    </xdr:from>
    <xdr:to>
      <xdr:col>18</xdr:col>
      <xdr:colOff>76200</xdr:colOff>
      <xdr:row>116</xdr:row>
      <xdr:rowOff>0</xdr:rowOff>
    </xdr:to>
    <xdr:sp>
      <xdr:nvSpPr>
        <xdr:cNvPr id="491" name="Line 768"/>
        <xdr:cNvSpPr>
          <a:spLocks/>
        </xdr:cNvSpPr>
      </xdr:nvSpPr>
      <xdr:spPr>
        <a:xfrm flipH="1">
          <a:off x="1828800" y="23355300"/>
          <a:ext cx="304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118</xdr:row>
      <xdr:rowOff>0</xdr:rowOff>
    </xdr:from>
    <xdr:to>
      <xdr:col>39</xdr:col>
      <xdr:colOff>0</xdr:colOff>
      <xdr:row>118</xdr:row>
      <xdr:rowOff>0</xdr:rowOff>
    </xdr:to>
    <xdr:sp>
      <xdr:nvSpPr>
        <xdr:cNvPr id="492" name="Line 772"/>
        <xdr:cNvSpPr>
          <a:spLocks/>
        </xdr:cNvSpPr>
      </xdr:nvSpPr>
      <xdr:spPr>
        <a:xfrm>
          <a:off x="3314700" y="23736300"/>
          <a:ext cx="1143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126</xdr:row>
      <xdr:rowOff>0</xdr:rowOff>
    </xdr:from>
    <xdr:to>
      <xdr:col>39</xdr:col>
      <xdr:colOff>0</xdr:colOff>
      <xdr:row>126</xdr:row>
      <xdr:rowOff>0</xdr:rowOff>
    </xdr:to>
    <xdr:sp>
      <xdr:nvSpPr>
        <xdr:cNvPr id="493" name="Line 773"/>
        <xdr:cNvSpPr>
          <a:spLocks/>
        </xdr:cNvSpPr>
      </xdr:nvSpPr>
      <xdr:spPr>
        <a:xfrm>
          <a:off x="3314700" y="25260300"/>
          <a:ext cx="1143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118</xdr:row>
      <xdr:rowOff>0</xdr:rowOff>
    </xdr:from>
    <xdr:to>
      <xdr:col>37</xdr:col>
      <xdr:colOff>0</xdr:colOff>
      <xdr:row>126</xdr:row>
      <xdr:rowOff>0</xdr:rowOff>
    </xdr:to>
    <xdr:sp>
      <xdr:nvSpPr>
        <xdr:cNvPr id="494" name="Line 774"/>
        <xdr:cNvSpPr>
          <a:spLocks/>
        </xdr:cNvSpPr>
      </xdr:nvSpPr>
      <xdr:spPr>
        <a:xfrm flipV="1">
          <a:off x="4229100" y="23736300"/>
          <a:ext cx="0" cy="1524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130</xdr:row>
      <xdr:rowOff>0</xdr:rowOff>
    </xdr:from>
    <xdr:to>
      <xdr:col>40</xdr:col>
      <xdr:colOff>0</xdr:colOff>
      <xdr:row>131</xdr:row>
      <xdr:rowOff>38100</xdr:rowOff>
    </xdr:to>
    <xdr:sp>
      <xdr:nvSpPr>
        <xdr:cNvPr id="495" name="Line 30"/>
        <xdr:cNvSpPr>
          <a:spLocks/>
        </xdr:cNvSpPr>
      </xdr:nvSpPr>
      <xdr:spPr>
        <a:xfrm flipH="1">
          <a:off x="4572000" y="26022300"/>
          <a:ext cx="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130</xdr:row>
      <xdr:rowOff>0</xdr:rowOff>
    </xdr:from>
    <xdr:to>
      <xdr:col>43</xdr:col>
      <xdr:colOff>0</xdr:colOff>
      <xdr:row>131</xdr:row>
      <xdr:rowOff>9525</xdr:rowOff>
    </xdr:to>
    <xdr:sp>
      <xdr:nvSpPr>
        <xdr:cNvPr id="496" name="Line 31"/>
        <xdr:cNvSpPr>
          <a:spLocks/>
        </xdr:cNvSpPr>
      </xdr:nvSpPr>
      <xdr:spPr>
        <a:xfrm>
          <a:off x="4914900" y="26022300"/>
          <a:ext cx="0" cy="2000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133</xdr:row>
      <xdr:rowOff>0</xdr:rowOff>
    </xdr:from>
    <xdr:to>
      <xdr:col>43</xdr:col>
      <xdr:colOff>0</xdr:colOff>
      <xdr:row>133</xdr:row>
      <xdr:rowOff>0</xdr:rowOff>
    </xdr:to>
    <xdr:sp>
      <xdr:nvSpPr>
        <xdr:cNvPr id="497" name="Line 32"/>
        <xdr:cNvSpPr>
          <a:spLocks/>
        </xdr:cNvSpPr>
      </xdr:nvSpPr>
      <xdr:spPr>
        <a:xfrm flipV="1">
          <a:off x="4572000" y="26593800"/>
          <a:ext cx="3429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130</xdr:row>
      <xdr:rowOff>0</xdr:rowOff>
    </xdr:from>
    <xdr:to>
      <xdr:col>22</xdr:col>
      <xdr:colOff>0</xdr:colOff>
      <xdr:row>133</xdr:row>
      <xdr:rowOff>0</xdr:rowOff>
    </xdr:to>
    <xdr:sp>
      <xdr:nvSpPr>
        <xdr:cNvPr id="498" name="Line 54"/>
        <xdr:cNvSpPr>
          <a:spLocks/>
        </xdr:cNvSpPr>
      </xdr:nvSpPr>
      <xdr:spPr>
        <a:xfrm>
          <a:off x="2514600" y="26022300"/>
          <a:ext cx="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133350</xdr:rowOff>
    </xdr:from>
    <xdr:to>
      <xdr:col>28</xdr:col>
      <xdr:colOff>0</xdr:colOff>
      <xdr:row>133</xdr:row>
      <xdr:rowOff>0</xdr:rowOff>
    </xdr:to>
    <xdr:sp>
      <xdr:nvSpPr>
        <xdr:cNvPr id="499" name="Line 55"/>
        <xdr:cNvSpPr>
          <a:spLocks/>
        </xdr:cNvSpPr>
      </xdr:nvSpPr>
      <xdr:spPr>
        <a:xfrm>
          <a:off x="3200400" y="26155650"/>
          <a:ext cx="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130</xdr:row>
      <xdr:rowOff>133350</xdr:rowOff>
    </xdr:from>
    <xdr:to>
      <xdr:col>40</xdr:col>
      <xdr:colOff>0</xdr:colOff>
      <xdr:row>133</xdr:row>
      <xdr:rowOff>0</xdr:rowOff>
    </xdr:to>
    <xdr:sp>
      <xdr:nvSpPr>
        <xdr:cNvPr id="500" name="Line 56"/>
        <xdr:cNvSpPr>
          <a:spLocks/>
        </xdr:cNvSpPr>
      </xdr:nvSpPr>
      <xdr:spPr>
        <a:xfrm>
          <a:off x="4572000" y="26155650"/>
          <a:ext cx="0" cy="438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130</xdr:row>
      <xdr:rowOff>133350</xdr:rowOff>
    </xdr:from>
    <xdr:to>
      <xdr:col>43</xdr:col>
      <xdr:colOff>0</xdr:colOff>
      <xdr:row>133</xdr:row>
      <xdr:rowOff>0</xdr:rowOff>
    </xdr:to>
    <xdr:sp>
      <xdr:nvSpPr>
        <xdr:cNvPr id="501" name="Line 57"/>
        <xdr:cNvSpPr>
          <a:spLocks/>
        </xdr:cNvSpPr>
      </xdr:nvSpPr>
      <xdr:spPr>
        <a:xfrm>
          <a:off x="4914900" y="26155650"/>
          <a:ext cx="0" cy="438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115</xdr:row>
      <xdr:rowOff>0</xdr:rowOff>
    </xdr:from>
    <xdr:to>
      <xdr:col>43</xdr:col>
      <xdr:colOff>0</xdr:colOff>
      <xdr:row>116</xdr:row>
      <xdr:rowOff>0</xdr:rowOff>
    </xdr:to>
    <xdr:grpSp>
      <xdr:nvGrpSpPr>
        <xdr:cNvPr id="502" name="Group 539"/>
        <xdr:cNvGrpSpPr>
          <a:grpSpLocks/>
        </xdr:cNvGrpSpPr>
      </xdr:nvGrpSpPr>
      <xdr:grpSpPr>
        <a:xfrm>
          <a:off x="4572000" y="23164800"/>
          <a:ext cx="342900" cy="190500"/>
          <a:chOff x="480" y="2156"/>
          <a:chExt cx="36" cy="20"/>
        </a:xfrm>
        <a:solidFill>
          <a:srgbClr val="FFFFFF"/>
        </a:solidFill>
      </xdr:grpSpPr>
      <xdr:sp>
        <xdr:nvSpPr>
          <xdr:cNvPr id="503" name="Line 694"/>
          <xdr:cNvSpPr>
            <a:spLocks/>
          </xdr:cNvSpPr>
        </xdr:nvSpPr>
        <xdr:spPr>
          <a:xfrm>
            <a:off x="480" y="2156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Line 695"/>
          <xdr:cNvSpPr>
            <a:spLocks/>
          </xdr:cNvSpPr>
        </xdr:nvSpPr>
        <xdr:spPr>
          <a:xfrm>
            <a:off x="516" y="2156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Line 736"/>
          <xdr:cNvSpPr>
            <a:spLocks/>
          </xdr:cNvSpPr>
        </xdr:nvSpPr>
        <xdr:spPr>
          <a:xfrm>
            <a:off x="481" y="2156"/>
            <a:ext cx="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Line 480"/>
          <xdr:cNvSpPr>
            <a:spLocks/>
          </xdr:cNvSpPr>
        </xdr:nvSpPr>
        <xdr:spPr>
          <a:xfrm>
            <a:off x="481" y="2166"/>
            <a:ext cx="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116</xdr:row>
      <xdr:rowOff>0</xdr:rowOff>
    </xdr:from>
    <xdr:to>
      <xdr:col>43</xdr:col>
      <xdr:colOff>0</xdr:colOff>
      <xdr:row>118</xdr:row>
      <xdr:rowOff>0</xdr:rowOff>
    </xdr:to>
    <xdr:grpSp>
      <xdr:nvGrpSpPr>
        <xdr:cNvPr id="507" name="Group 483"/>
        <xdr:cNvGrpSpPr>
          <a:grpSpLocks/>
        </xdr:cNvGrpSpPr>
      </xdr:nvGrpSpPr>
      <xdr:grpSpPr>
        <a:xfrm>
          <a:off x="4572000" y="23355300"/>
          <a:ext cx="342900" cy="381000"/>
          <a:chOff x="480" y="2176"/>
          <a:chExt cx="36" cy="40"/>
        </a:xfrm>
        <a:solidFill>
          <a:srgbClr val="FFFFFF"/>
        </a:solidFill>
      </xdr:grpSpPr>
      <xdr:sp>
        <xdr:nvSpPr>
          <xdr:cNvPr id="508" name="Line 737"/>
          <xdr:cNvSpPr>
            <a:spLocks/>
          </xdr:cNvSpPr>
        </xdr:nvSpPr>
        <xdr:spPr>
          <a:xfrm>
            <a:off x="480" y="217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9" name="Line 34"/>
          <xdr:cNvSpPr>
            <a:spLocks/>
          </xdr:cNvSpPr>
        </xdr:nvSpPr>
        <xdr:spPr>
          <a:xfrm>
            <a:off x="480" y="221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Line 479"/>
          <xdr:cNvSpPr>
            <a:spLocks/>
          </xdr:cNvSpPr>
        </xdr:nvSpPr>
        <xdr:spPr>
          <a:xfrm>
            <a:off x="51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Line 481"/>
          <xdr:cNvSpPr>
            <a:spLocks/>
          </xdr:cNvSpPr>
        </xdr:nvSpPr>
        <xdr:spPr>
          <a:xfrm>
            <a:off x="48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118</xdr:row>
      <xdr:rowOff>0</xdr:rowOff>
    </xdr:from>
    <xdr:to>
      <xdr:col>43</xdr:col>
      <xdr:colOff>0</xdr:colOff>
      <xdr:row>120</xdr:row>
      <xdr:rowOff>0</xdr:rowOff>
    </xdr:to>
    <xdr:grpSp>
      <xdr:nvGrpSpPr>
        <xdr:cNvPr id="512" name="Group 484"/>
        <xdr:cNvGrpSpPr>
          <a:grpSpLocks/>
        </xdr:cNvGrpSpPr>
      </xdr:nvGrpSpPr>
      <xdr:grpSpPr>
        <a:xfrm>
          <a:off x="4572000" y="23736300"/>
          <a:ext cx="342900" cy="381000"/>
          <a:chOff x="480" y="2176"/>
          <a:chExt cx="36" cy="40"/>
        </a:xfrm>
        <a:solidFill>
          <a:srgbClr val="FFFFFF"/>
        </a:solidFill>
      </xdr:grpSpPr>
      <xdr:sp>
        <xdr:nvSpPr>
          <xdr:cNvPr id="513" name="Line 485"/>
          <xdr:cNvSpPr>
            <a:spLocks/>
          </xdr:cNvSpPr>
        </xdr:nvSpPr>
        <xdr:spPr>
          <a:xfrm>
            <a:off x="480" y="217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Line 486"/>
          <xdr:cNvSpPr>
            <a:spLocks/>
          </xdr:cNvSpPr>
        </xdr:nvSpPr>
        <xdr:spPr>
          <a:xfrm>
            <a:off x="480" y="221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Line 487"/>
          <xdr:cNvSpPr>
            <a:spLocks/>
          </xdr:cNvSpPr>
        </xdr:nvSpPr>
        <xdr:spPr>
          <a:xfrm>
            <a:off x="51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6" name="Line 488"/>
          <xdr:cNvSpPr>
            <a:spLocks/>
          </xdr:cNvSpPr>
        </xdr:nvSpPr>
        <xdr:spPr>
          <a:xfrm>
            <a:off x="48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120</xdr:row>
      <xdr:rowOff>0</xdr:rowOff>
    </xdr:from>
    <xdr:to>
      <xdr:col>43</xdr:col>
      <xdr:colOff>0</xdr:colOff>
      <xdr:row>122</xdr:row>
      <xdr:rowOff>0</xdr:rowOff>
    </xdr:to>
    <xdr:grpSp>
      <xdr:nvGrpSpPr>
        <xdr:cNvPr id="517" name="Group 489"/>
        <xdr:cNvGrpSpPr>
          <a:grpSpLocks/>
        </xdr:cNvGrpSpPr>
      </xdr:nvGrpSpPr>
      <xdr:grpSpPr>
        <a:xfrm>
          <a:off x="4572000" y="24117300"/>
          <a:ext cx="342900" cy="381000"/>
          <a:chOff x="480" y="2176"/>
          <a:chExt cx="36" cy="40"/>
        </a:xfrm>
        <a:solidFill>
          <a:srgbClr val="FFFFFF"/>
        </a:solidFill>
      </xdr:grpSpPr>
      <xdr:sp>
        <xdr:nvSpPr>
          <xdr:cNvPr id="518" name="Line 490"/>
          <xdr:cNvSpPr>
            <a:spLocks/>
          </xdr:cNvSpPr>
        </xdr:nvSpPr>
        <xdr:spPr>
          <a:xfrm>
            <a:off x="480" y="217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Line 491"/>
          <xdr:cNvSpPr>
            <a:spLocks/>
          </xdr:cNvSpPr>
        </xdr:nvSpPr>
        <xdr:spPr>
          <a:xfrm>
            <a:off x="480" y="221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Line 492"/>
          <xdr:cNvSpPr>
            <a:spLocks/>
          </xdr:cNvSpPr>
        </xdr:nvSpPr>
        <xdr:spPr>
          <a:xfrm>
            <a:off x="51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Line 493"/>
          <xdr:cNvSpPr>
            <a:spLocks/>
          </xdr:cNvSpPr>
        </xdr:nvSpPr>
        <xdr:spPr>
          <a:xfrm>
            <a:off x="48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122</xdr:row>
      <xdr:rowOff>0</xdr:rowOff>
    </xdr:from>
    <xdr:to>
      <xdr:col>43</xdr:col>
      <xdr:colOff>0</xdr:colOff>
      <xdr:row>124</xdr:row>
      <xdr:rowOff>0</xdr:rowOff>
    </xdr:to>
    <xdr:grpSp>
      <xdr:nvGrpSpPr>
        <xdr:cNvPr id="522" name="Group 494"/>
        <xdr:cNvGrpSpPr>
          <a:grpSpLocks/>
        </xdr:cNvGrpSpPr>
      </xdr:nvGrpSpPr>
      <xdr:grpSpPr>
        <a:xfrm>
          <a:off x="4572000" y="24498300"/>
          <a:ext cx="342900" cy="381000"/>
          <a:chOff x="480" y="2176"/>
          <a:chExt cx="36" cy="40"/>
        </a:xfrm>
        <a:solidFill>
          <a:srgbClr val="FFFFFF"/>
        </a:solidFill>
      </xdr:grpSpPr>
      <xdr:sp>
        <xdr:nvSpPr>
          <xdr:cNvPr id="523" name="Line 495"/>
          <xdr:cNvSpPr>
            <a:spLocks/>
          </xdr:cNvSpPr>
        </xdr:nvSpPr>
        <xdr:spPr>
          <a:xfrm>
            <a:off x="480" y="217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Line 496"/>
          <xdr:cNvSpPr>
            <a:spLocks/>
          </xdr:cNvSpPr>
        </xdr:nvSpPr>
        <xdr:spPr>
          <a:xfrm>
            <a:off x="480" y="221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Line 497"/>
          <xdr:cNvSpPr>
            <a:spLocks/>
          </xdr:cNvSpPr>
        </xdr:nvSpPr>
        <xdr:spPr>
          <a:xfrm>
            <a:off x="51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Line 498"/>
          <xdr:cNvSpPr>
            <a:spLocks/>
          </xdr:cNvSpPr>
        </xdr:nvSpPr>
        <xdr:spPr>
          <a:xfrm>
            <a:off x="48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124</xdr:row>
      <xdr:rowOff>0</xdr:rowOff>
    </xdr:from>
    <xdr:to>
      <xdr:col>43</xdr:col>
      <xdr:colOff>0</xdr:colOff>
      <xdr:row>126</xdr:row>
      <xdr:rowOff>0</xdr:rowOff>
    </xdr:to>
    <xdr:grpSp>
      <xdr:nvGrpSpPr>
        <xdr:cNvPr id="527" name="Group 499"/>
        <xdr:cNvGrpSpPr>
          <a:grpSpLocks/>
        </xdr:cNvGrpSpPr>
      </xdr:nvGrpSpPr>
      <xdr:grpSpPr>
        <a:xfrm>
          <a:off x="4572000" y="24879300"/>
          <a:ext cx="342900" cy="381000"/>
          <a:chOff x="480" y="2176"/>
          <a:chExt cx="36" cy="40"/>
        </a:xfrm>
        <a:solidFill>
          <a:srgbClr val="FFFFFF"/>
        </a:solidFill>
      </xdr:grpSpPr>
      <xdr:sp>
        <xdr:nvSpPr>
          <xdr:cNvPr id="528" name="Line 500"/>
          <xdr:cNvSpPr>
            <a:spLocks/>
          </xdr:cNvSpPr>
        </xdr:nvSpPr>
        <xdr:spPr>
          <a:xfrm>
            <a:off x="480" y="217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9" name="Line 501"/>
          <xdr:cNvSpPr>
            <a:spLocks/>
          </xdr:cNvSpPr>
        </xdr:nvSpPr>
        <xdr:spPr>
          <a:xfrm>
            <a:off x="480" y="221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Line 502"/>
          <xdr:cNvSpPr>
            <a:spLocks/>
          </xdr:cNvSpPr>
        </xdr:nvSpPr>
        <xdr:spPr>
          <a:xfrm>
            <a:off x="51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Line 503"/>
          <xdr:cNvSpPr>
            <a:spLocks/>
          </xdr:cNvSpPr>
        </xdr:nvSpPr>
        <xdr:spPr>
          <a:xfrm>
            <a:off x="48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126</xdr:row>
      <xdr:rowOff>0</xdr:rowOff>
    </xdr:from>
    <xdr:to>
      <xdr:col>43</xdr:col>
      <xdr:colOff>0</xdr:colOff>
      <xdr:row>128</xdr:row>
      <xdr:rowOff>0</xdr:rowOff>
    </xdr:to>
    <xdr:grpSp>
      <xdr:nvGrpSpPr>
        <xdr:cNvPr id="532" name="Group 866"/>
        <xdr:cNvGrpSpPr>
          <a:grpSpLocks/>
        </xdr:cNvGrpSpPr>
      </xdr:nvGrpSpPr>
      <xdr:grpSpPr>
        <a:xfrm>
          <a:off x="4572000" y="25260300"/>
          <a:ext cx="342900" cy="381000"/>
          <a:chOff x="480" y="2376"/>
          <a:chExt cx="36" cy="40"/>
        </a:xfrm>
        <a:solidFill>
          <a:srgbClr val="FFFFFF"/>
        </a:solidFill>
      </xdr:grpSpPr>
      <xdr:sp>
        <xdr:nvSpPr>
          <xdr:cNvPr id="533" name="Line 505"/>
          <xdr:cNvSpPr>
            <a:spLocks/>
          </xdr:cNvSpPr>
        </xdr:nvSpPr>
        <xdr:spPr>
          <a:xfrm>
            <a:off x="480" y="2376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4" name="Line 507"/>
          <xdr:cNvSpPr>
            <a:spLocks/>
          </xdr:cNvSpPr>
        </xdr:nvSpPr>
        <xdr:spPr>
          <a:xfrm>
            <a:off x="516" y="23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Line 508"/>
          <xdr:cNvSpPr>
            <a:spLocks/>
          </xdr:cNvSpPr>
        </xdr:nvSpPr>
        <xdr:spPr>
          <a:xfrm>
            <a:off x="480" y="23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115</xdr:row>
      <xdr:rowOff>0</xdr:rowOff>
    </xdr:from>
    <xdr:to>
      <xdr:col>47</xdr:col>
      <xdr:colOff>0</xdr:colOff>
      <xdr:row>116</xdr:row>
      <xdr:rowOff>0</xdr:rowOff>
    </xdr:to>
    <xdr:grpSp>
      <xdr:nvGrpSpPr>
        <xdr:cNvPr id="536" name="Group 752"/>
        <xdr:cNvGrpSpPr>
          <a:grpSpLocks/>
        </xdr:cNvGrpSpPr>
      </xdr:nvGrpSpPr>
      <xdr:grpSpPr>
        <a:xfrm>
          <a:off x="5029200" y="23164800"/>
          <a:ext cx="342900" cy="190500"/>
          <a:chOff x="528" y="2156"/>
          <a:chExt cx="36" cy="20"/>
        </a:xfrm>
        <a:solidFill>
          <a:srgbClr val="FFFFFF"/>
        </a:solidFill>
      </xdr:grpSpPr>
      <xdr:sp>
        <xdr:nvSpPr>
          <xdr:cNvPr id="537" name="Line 540"/>
          <xdr:cNvSpPr>
            <a:spLocks/>
          </xdr:cNvSpPr>
        </xdr:nvSpPr>
        <xdr:spPr>
          <a:xfrm>
            <a:off x="564" y="2156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Line 541"/>
          <xdr:cNvSpPr>
            <a:spLocks/>
          </xdr:cNvSpPr>
        </xdr:nvSpPr>
        <xdr:spPr>
          <a:xfrm>
            <a:off x="528" y="2156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116</xdr:row>
      <xdr:rowOff>0</xdr:rowOff>
    </xdr:from>
    <xdr:to>
      <xdr:col>47</xdr:col>
      <xdr:colOff>0</xdr:colOff>
      <xdr:row>118</xdr:row>
      <xdr:rowOff>0</xdr:rowOff>
    </xdr:to>
    <xdr:grpSp>
      <xdr:nvGrpSpPr>
        <xdr:cNvPr id="539" name="Group 544"/>
        <xdr:cNvGrpSpPr>
          <a:grpSpLocks/>
        </xdr:cNvGrpSpPr>
      </xdr:nvGrpSpPr>
      <xdr:grpSpPr>
        <a:xfrm>
          <a:off x="5029200" y="23355300"/>
          <a:ext cx="342900" cy="381000"/>
          <a:chOff x="528" y="2176"/>
          <a:chExt cx="36" cy="40"/>
        </a:xfrm>
        <a:solidFill>
          <a:srgbClr val="FFFFFF"/>
        </a:solidFill>
      </xdr:grpSpPr>
      <xdr:sp>
        <xdr:nvSpPr>
          <xdr:cNvPr id="540" name="Line 542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Line 543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118</xdr:row>
      <xdr:rowOff>0</xdr:rowOff>
    </xdr:from>
    <xdr:to>
      <xdr:col>47</xdr:col>
      <xdr:colOff>0</xdr:colOff>
      <xdr:row>120</xdr:row>
      <xdr:rowOff>0</xdr:rowOff>
    </xdr:to>
    <xdr:grpSp>
      <xdr:nvGrpSpPr>
        <xdr:cNvPr id="542" name="Group 545"/>
        <xdr:cNvGrpSpPr>
          <a:grpSpLocks/>
        </xdr:cNvGrpSpPr>
      </xdr:nvGrpSpPr>
      <xdr:grpSpPr>
        <a:xfrm>
          <a:off x="5029200" y="23736300"/>
          <a:ext cx="342900" cy="381000"/>
          <a:chOff x="528" y="2176"/>
          <a:chExt cx="36" cy="40"/>
        </a:xfrm>
        <a:solidFill>
          <a:srgbClr val="FFFFFF"/>
        </a:solidFill>
      </xdr:grpSpPr>
      <xdr:sp>
        <xdr:nvSpPr>
          <xdr:cNvPr id="543" name="Line 546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Line 547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120</xdr:row>
      <xdr:rowOff>0</xdr:rowOff>
    </xdr:from>
    <xdr:to>
      <xdr:col>47</xdr:col>
      <xdr:colOff>0</xdr:colOff>
      <xdr:row>122</xdr:row>
      <xdr:rowOff>0</xdr:rowOff>
    </xdr:to>
    <xdr:grpSp>
      <xdr:nvGrpSpPr>
        <xdr:cNvPr id="545" name="Group 548"/>
        <xdr:cNvGrpSpPr>
          <a:grpSpLocks/>
        </xdr:cNvGrpSpPr>
      </xdr:nvGrpSpPr>
      <xdr:grpSpPr>
        <a:xfrm>
          <a:off x="5029200" y="24117300"/>
          <a:ext cx="342900" cy="381000"/>
          <a:chOff x="528" y="2176"/>
          <a:chExt cx="36" cy="40"/>
        </a:xfrm>
        <a:solidFill>
          <a:srgbClr val="FFFFFF"/>
        </a:solidFill>
      </xdr:grpSpPr>
      <xdr:sp>
        <xdr:nvSpPr>
          <xdr:cNvPr id="546" name="Line 549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Line 550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122</xdr:row>
      <xdr:rowOff>0</xdr:rowOff>
    </xdr:from>
    <xdr:to>
      <xdr:col>47</xdr:col>
      <xdr:colOff>0</xdr:colOff>
      <xdr:row>124</xdr:row>
      <xdr:rowOff>0</xdr:rowOff>
    </xdr:to>
    <xdr:grpSp>
      <xdr:nvGrpSpPr>
        <xdr:cNvPr id="548" name="Group 551"/>
        <xdr:cNvGrpSpPr>
          <a:grpSpLocks/>
        </xdr:cNvGrpSpPr>
      </xdr:nvGrpSpPr>
      <xdr:grpSpPr>
        <a:xfrm>
          <a:off x="5029200" y="24498300"/>
          <a:ext cx="342900" cy="381000"/>
          <a:chOff x="528" y="2176"/>
          <a:chExt cx="36" cy="40"/>
        </a:xfrm>
        <a:solidFill>
          <a:srgbClr val="FFFFFF"/>
        </a:solidFill>
      </xdr:grpSpPr>
      <xdr:sp>
        <xdr:nvSpPr>
          <xdr:cNvPr id="549" name="Line 552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553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124</xdr:row>
      <xdr:rowOff>0</xdr:rowOff>
    </xdr:from>
    <xdr:to>
      <xdr:col>47</xdr:col>
      <xdr:colOff>0</xdr:colOff>
      <xdr:row>126</xdr:row>
      <xdr:rowOff>0</xdr:rowOff>
    </xdr:to>
    <xdr:grpSp>
      <xdr:nvGrpSpPr>
        <xdr:cNvPr id="551" name="Group 554"/>
        <xdr:cNvGrpSpPr>
          <a:grpSpLocks/>
        </xdr:cNvGrpSpPr>
      </xdr:nvGrpSpPr>
      <xdr:grpSpPr>
        <a:xfrm>
          <a:off x="5029200" y="24879300"/>
          <a:ext cx="342900" cy="381000"/>
          <a:chOff x="528" y="2176"/>
          <a:chExt cx="36" cy="40"/>
        </a:xfrm>
        <a:solidFill>
          <a:srgbClr val="FFFFFF"/>
        </a:solidFill>
      </xdr:grpSpPr>
      <xdr:sp>
        <xdr:nvSpPr>
          <xdr:cNvPr id="552" name="Line 555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556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128</xdr:row>
      <xdr:rowOff>0</xdr:rowOff>
    </xdr:from>
    <xdr:to>
      <xdr:col>47</xdr:col>
      <xdr:colOff>0</xdr:colOff>
      <xdr:row>128</xdr:row>
      <xdr:rowOff>0</xdr:rowOff>
    </xdr:to>
    <xdr:grpSp>
      <xdr:nvGrpSpPr>
        <xdr:cNvPr id="554" name="Group 557"/>
        <xdr:cNvGrpSpPr>
          <a:grpSpLocks/>
        </xdr:cNvGrpSpPr>
      </xdr:nvGrpSpPr>
      <xdr:grpSpPr>
        <a:xfrm>
          <a:off x="5029200" y="25641300"/>
          <a:ext cx="342900" cy="0"/>
          <a:chOff x="528" y="2176"/>
          <a:chExt cx="36" cy="40"/>
        </a:xfrm>
        <a:solidFill>
          <a:srgbClr val="FFFFFF"/>
        </a:solidFill>
      </xdr:grpSpPr>
      <xdr:sp>
        <xdr:nvSpPr>
          <xdr:cNvPr id="555" name="Line 558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559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128</xdr:row>
      <xdr:rowOff>0</xdr:rowOff>
    </xdr:from>
    <xdr:to>
      <xdr:col>47</xdr:col>
      <xdr:colOff>0</xdr:colOff>
      <xdr:row>128</xdr:row>
      <xdr:rowOff>0</xdr:rowOff>
    </xdr:to>
    <xdr:grpSp>
      <xdr:nvGrpSpPr>
        <xdr:cNvPr id="557" name="Group 560"/>
        <xdr:cNvGrpSpPr>
          <a:grpSpLocks/>
        </xdr:cNvGrpSpPr>
      </xdr:nvGrpSpPr>
      <xdr:grpSpPr>
        <a:xfrm>
          <a:off x="5029200" y="25641300"/>
          <a:ext cx="342900" cy="0"/>
          <a:chOff x="528" y="2176"/>
          <a:chExt cx="36" cy="40"/>
        </a:xfrm>
        <a:solidFill>
          <a:srgbClr val="FFFFFF"/>
        </a:solidFill>
      </xdr:grpSpPr>
      <xdr:sp>
        <xdr:nvSpPr>
          <xdr:cNvPr id="558" name="Line 561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Line 562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128</xdr:row>
      <xdr:rowOff>0</xdr:rowOff>
    </xdr:from>
    <xdr:to>
      <xdr:col>47</xdr:col>
      <xdr:colOff>0</xdr:colOff>
      <xdr:row>128</xdr:row>
      <xdr:rowOff>0</xdr:rowOff>
    </xdr:to>
    <xdr:grpSp>
      <xdr:nvGrpSpPr>
        <xdr:cNvPr id="560" name="Group 563"/>
        <xdr:cNvGrpSpPr>
          <a:grpSpLocks/>
        </xdr:cNvGrpSpPr>
      </xdr:nvGrpSpPr>
      <xdr:grpSpPr>
        <a:xfrm>
          <a:off x="5029200" y="25641300"/>
          <a:ext cx="342900" cy="0"/>
          <a:chOff x="528" y="2176"/>
          <a:chExt cx="36" cy="40"/>
        </a:xfrm>
        <a:solidFill>
          <a:srgbClr val="FFFFFF"/>
        </a:solidFill>
      </xdr:grpSpPr>
      <xdr:sp>
        <xdr:nvSpPr>
          <xdr:cNvPr id="561" name="Line 564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Line 565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128</xdr:row>
      <xdr:rowOff>0</xdr:rowOff>
    </xdr:from>
    <xdr:to>
      <xdr:col>47</xdr:col>
      <xdr:colOff>0</xdr:colOff>
      <xdr:row>128</xdr:row>
      <xdr:rowOff>0</xdr:rowOff>
    </xdr:to>
    <xdr:grpSp>
      <xdr:nvGrpSpPr>
        <xdr:cNvPr id="563" name="Group 566"/>
        <xdr:cNvGrpSpPr>
          <a:grpSpLocks/>
        </xdr:cNvGrpSpPr>
      </xdr:nvGrpSpPr>
      <xdr:grpSpPr>
        <a:xfrm>
          <a:off x="5029200" y="25641300"/>
          <a:ext cx="342900" cy="0"/>
          <a:chOff x="528" y="2176"/>
          <a:chExt cx="36" cy="40"/>
        </a:xfrm>
        <a:solidFill>
          <a:srgbClr val="FFFFFF"/>
        </a:solidFill>
      </xdr:grpSpPr>
      <xdr:sp>
        <xdr:nvSpPr>
          <xdr:cNvPr id="564" name="Line 567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Line 568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126</xdr:row>
      <xdr:rowOff>0</xdr:rowOff>
    </xdr:from>
    <xdr:to>
      <xdr:col>47</xdr:col>
      <xdr:colOff>0</xdr:colOff>
      <xdr:row>128</xdr:row>
      <xdr:rowOff>0</xdr:rowOff>
    </xdr:to>
    <xdr:grpSp>
      <xdr:nvGrpSpPr>
        <xdr:cNvPr id="566" name="Group 569"/>
        <xdr:cNvGrpSpPr>
          <a:grpSpLocks/>
        </xdr:cNvGrpSpPr>
      </xdr:nvGrpSpPr>
      <xdr:grpSpPr>
        <a:xfrm>
          <a:off x="5029200" y="25260300"/>
          <a:ext cx="342900" cy="381000"/>
          <a:chOff x="528" y="2176"/>
          <a:chExt cx="36" cy="40"/>
        </a:xfrm>
        <a:solidFill>
          <a:srgbClr val="FFFFFF"/>
        </a:solidFill>
      </xdr:grpSpPr>
      <xdr:sp>
        <xdr:nvSpPr>
          <xdr:cNvPr id="567" name="Line 570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Line 571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128</xdr:row>
      <xdr:rowOff>0</xdr:rowOff>
    </xdr:from>
    <xdr:to>
      <xdr:col>47</xdr:col>
      <xdr:colOff>0</xdr:colOff>
      <xdr:row>128</xdr:row>
      <xdr:rowOff>0</xdr:rowOff>
    </xdr:to>
    <xdr:grpSp>
      <xdr:nvGrpSpPr>
        <xdr:cNvPr id="569" name="Group 572"/>
        <xdr:cNvGrpSpPr>
          <a:grpSpLocks/>
        </xdr:cNvGrpSpPr>
      </xdr:nvGrpSpPr>
      <xdr:grpSpPr>
        <a:xfrm>
          <a:off x="5029200" y="25641300"/>
          <a:ext cx="342900" cy="0"/>
          <a:chOff x="528" y="2176"/>
          <a:chExt cx="36" cy="40"/>
        </a:xfrm>
        <a:solidFill>
          <a:srgbClr val="FFFFFF"/>
        </a:solidFill>
      </xdr:grpSpPr>
      <xdr:sp>
        <xdr:nvSpPr>
          <xdr:cNvPr id="570" name="Line 573"/>
          <xdr:cNvSpPr>
            <a:spLocks/>
          </xdr:cNvSpPr>
        </xdr:nvSpPr>
        <xdr:spPr>
          <a:xfrm>
            <a:off x="5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Line 574"/>
          <xdr:cNvSpPr>
            <a:spLocks/>
          </xdr:cNvSpPr>
        </xdr:nvSpPr>
        <xdr:spPr>
          <a:xfrm>
            <a:off x="528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115</xdr:row>
      <xdr:rowOff>0</xdr:rowOff>
    </xdr:from>
    <xdr:to>
      <xdr:col>28</xdr:col>
      <xdr:colOff>0</xdr:colOff>
      <xdr:row>116</xdr:row>
      <xdr:rowOff>0</xdr:rowOff>
    </xdr:to>
    <xdr:sp>
      <xdr:nvSpPr>
        <xdr:cNvPr id="572" name="Line 551"/>
        <xdr:cNvSpPr>
          <a:spLocks/>
        </xdr:cNvSpPr>
      </xdr:nvSpPr>
      <xdr:spPr>
        <a:xfrm>
          <a:off x="3200400" y="231648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115</xdr:row>
      <xdr:rowOff>0</xdr:rowOff>
    </xdr:from>
    <xdr:to>
      <xdr:col>27</xdr:col>
      <xdr:colOff>104775</xdr:colOff>
      <xdr:row>115</xdr:row>
      <xdr:rowOff>0</xdr:rowOff>
    </xdr:to>
    <xdr:sp>
      <xdr:nvSpPr>
        <xdr:cNvPr id="573" name="Line 556"/>
        <xdr:cNvSpPr>
          <a:spLocks/>
        </xdr:cNvSpPr>
      </xdr:nvSpPr>
      <xdr:spPr>
        <a:xfrm>
          <a:off x="2514600" y="23164800"/>
          <a:ext cx="67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115</xdr:row>
      <xdr:rowOff>85725</xdr:rowOff>
    </xdr:from>
    <xdr:to>
      <xdr:col>28</xdr:col>
      <xdr:colOff>0</xdr:colOff>
      <xdr:row>115</xdr:row>
      <xdr:rowOff>85725</xdr:rowOff>
    </xdr:to>
    <xdr:sp>
      <xdr:nvSpPr>
        <xdr:cNvPr id="574" name="Line 559"/>
        <xdr:cNvSpPr>
          <a:spLocks/>
        </xdr:cNvSpPr>
      </xdr:nvSpPr>
      <xdr:spPr>
        <a:xfrm>
          <a:off x="2514600" y="2325052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115</xdr:row>
      <xdr:rowOff>0</xdr:rowOff>
    </xdr:from>
    <xdr:to>
      <xdr:col>25</xdr:col>
      <xdr:colOff>0</xdr:colOff>
      <xdr:row>116</xdr:row>
      <xdr:rowOff>0</xdr:rowOff>
    </xdr:to>
    <xdr:sp>
      <xdr:nvSpPr>
        <xdr:cNvPr id="575" name="Line 578"/>
        <xdr:cNvSpPr>
          <a:spLocks/>
        </xdr:cNvSpPr>
      </xdr:nvSpPr>
      <xdr:spPr>
        <a:xfrm>
          <a:off x="2857500" y="231648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115</xdr:row>
      <xdr:rowOff>0</xdr:rowOff>
    </xdr:from>
    <xdr:to>
      <xdr:col>22</xdr:col>
      <xdr:colOff>0</xdr:colOff>
      <xdr:row>116</xdr:row>
      <xdr:rowOff>0</xdr:rowOff>
    </xdr:to>
    <xdr:sp>
      <xdr:nvSpPr>
        <xdr:cNvPr id="576" name="Line 579"/>
        <xdr:cNvSpPr>
          <a:spLocks/>
        </xdr:cNvSpPr>
      </xdr:nvSpPr>
      <xdr:spPr>
        <a:xfrm>
          <a:off x="2514600" y="231648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116</xdr:row>
      <xdr:rowOff>0</xdr:rowOff>
    </xdr:from>
    <xdr:to>
      <xdr:col>28</xdr:col>
      <xdr:colOff>0</xdr:colOff>
      <xdr:row>118</xdr:row>
      <xdr:rowOff>0</xdr:rowOff>
    </xdr:to>
    <xdr:grpSp>
      <xdr:nvGrpSpPr>
        <xdr:cNvPr id="577" name="Group 753"/>
        <xdr:cNvGrpSpPr>
          <a:grpSpLocks/>
        </xdr:cNvGrpSpPr>
      </xdr:nvGrpSpPr>
      <xdr:grpSpPr>
        <a:xfrm>
          <a:off x="2514600" y="23355300"/>
          <a:ext cx="685800" cy="381000"/>
          <a:chOff x="264" y="2176"/>
          <a:chExt cx="72" cy="40"/>
        </a:xfrm>
        <a:solidFill>
          <a:srgbClr val="FFFFFF"/>
        </a:solidFill>
      </xdr:grpSpPr>
      <xdr:sp>
        <xdr:nvSpPr>
          <xdr:cNvPr id="578" name="Line 560"/>
          <xdr:cNvSpPr>
            <a:spLocks/>
          </xdr:cNvSpPr>
        </xdr:nvSpPr>
        <xdr:spPr>
          <a:xfrm>
            <a:off x="264" y="217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Line 549"/>
          <xdr:cNvSpPr>
            <a:spLocks/>
          </xdr:cNvSpPr>
        </xdr:nvSpPr>
        <xdr:spPr>
          <a:xfrm>
            <a:off x="2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Line 550"/>
          <xdr:cNvSpPr>
            <a:spLocks/>
          </xdr:cNvSpPr>
        </xdr:nvSpPr>
        <xdr:spPr>
          <a:xfrm>
            <a:off x="30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Line 965"/>
          <xdr:cNvSpPr>
            <a:spLocks/>
          </xdr:cNvSpPr>
        </xdr:nvSpPr>
        <xdr:spPr>
          <a:xfrm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Line 966"/>
          <xdr:cNvSpPr>
            <a:spLocks/>
          </xdr:cNvSpPr>
        </xdr:nvSpPr>
        <xdr:spPr>
          <a:xfrm flipV="1"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3" name="Line 967"/>
          <xdr:cNvSpPr>
            <a:spLocks/>
          </xdr:cNvSpPr>
        </xdr:nvSpPr>
        <xdr:spPr>
          <a:xfrm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4" name="Line 968"/>
          <xdr:cNvSpPr>
            <a:spLocks/>
          </xdr:cNvSpPr>
        </xdr:nvSpPr>
        <xdr:spPr>
          <a:xfrm flipV="1"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Line 969"/>
          <xdr:cNvSpPr>
            <a:spLocks/>
          </xdr:cNvSpPr>
        </xdr:nvSpPr>
        <xdr:spPr>
          <a:xfrm>
            <a:off x="264" y="221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6" name="Line 581"/>
          <xdr:cNvSpPr>
            <a:spLocks/>
          </xdr:cNvSpPr>
        </xdr:nvSpPr>
        <xdr:spPr>
          <a:xfrm>
            <a:off x="33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0</xdr:colOff>
      <xdr:row>118</xdr:row>
      <xdr:rowOff>0</xdr:rowOff>
    </xdr:to>
    <xdr:sp>
      <xdr:nvSpPr>
        <xdr:cNvPr id="587" name="Line 727"/>
        <xdr:cNvSpPr>
          <a:spLocks/>
        </xdr:cNvSpPr>
      </xdr:nvSpPr>
      <xdr:spPr>
        <a:xfrm>
          <a:off x="1828800" y="23355300"/>
          <a:ext cx="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588" name="Line 728"/>
        <xdr:cNvSpPr>
          <a:spLocks/>
        </xdr:cNvSpPr>
      </xdr:nvSpPr>
      <xdr:spPr>
        <a:xfrm>
          <a:off x="1828800" y="2373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589" name="Line 729"/>
        <xdr:cNvSpPr>
          <a:spLocks/>
        </xdr:cNvSpPr>
      </xdr:nvSpPr>
      <xdr:spPr>
        <a:xfrm>
          <a:off x="1828800" y="2373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119</xdr:row>
      <xdr:rowOff>0</xdr:rowOff>
    </xdr:to>
    <xdr:sp>
      <xdr:nvSpPr>
        <xdr:cNvPr id="590" name="Line 730"/>
        <xdr:cNvSpPr>
          <a:spLocks/>
        </xdr:cNvSpPr>
      </xdr:nvSpPr>
      <xdr:spPr>
        <a:xfrm>
          <a:off x="1828800" y="237363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119</xdr:row>
      <xdr:rowOff>9525</xdr:rowOff>
    </xdr:from>
    <xdr:to>
      <xdr:col>16</xdr:col>
      <xdr:colOff>0</xdr:colOff>
      <xdr:row>121</xdr:row>
      <xdr:rowOff>0</xdr:rowOff>
    </xdr:to>
    <xdr:sp>
      <xdr:nvSpPr>
        <xdr:cNvPr id="591" name="Line 731"/>
        <xdr:cNvSpPr>
          <a:spLocks/>
        </xdr:cNvSpPr>
      </xdr:nvSpPr>
      <xdr:spPr>
        <a:xfrm>
          <a:off x="1828800" y="239363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121</xdr:row>
      <xdr:rowOff>0</xdr:rowOff>
    </xdr:from>
    <xdr:to>
      <xdr:col>16</xdr:col>
      <xdr:colOff>0</xdr:colOff>
      <xdr:row>123</xdr:row>
      <xdr:rowOff>0</xdr:rowOff>
    </xdr:to>
    <xdr:sp>
      <xdr:nvSpPr>
        <xdr:cNvPr id="592" name="Line 732"/>
        <xdr:cNvSpPr>
          <a:spLocks/>
        </xdr:cNvSpPr>
      </xdr:nvSpPr>
      <xdr:spPr>
        <a:xfrm>
          <a:off x="1828800" y="24307800"/>
          <a:ext cx="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123</xdr:row>
      <xdr:rowOff>0</xdr:rowOff>
    </xdr:from>
    <xdr:to>
      <xdr:col>16</xdr:col>
      <xdr:colOff>0</xdr:colOff>
      <xdr:row>125</xdr:row>
      <xdr:rowOff>0</xdr:rowOff>
    </xdr:to>
    <xdr:sp>
      <xdr:nvSpPr>
        <xdr:cNvPr id="593" name="Line 733"/>
        <xdr:cNvSpPr>
          <a:spLocks/>
        </xdr:cNvSpPr>
      </xdr:nvSpPr>
      <xdr:spPr>
        <a:xfrm>
          <a:off x="1828800" y="24688800"/>
          <a:ext cx="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125</xdr:row>
      <xdr:rowOff>0</xdr:rowOff>
    </xdr:from>
    <xdr:to>
      <xdr:col>16</xdr:col>
      <xdr:colOff>0</xdr:colOff>
      <xdr:row>126</xdr:row>
      <xdr:rowOff>180975</xdr:rowOff>
    </xdr:to>
    <xdr:sp>
      <xdr:nvSpPr>
        <xdr:cNvPr id="594" name="Line 734"/>
        <xdr:cNvSpPr>
          <a:spLocks/>
        </xdr:cNvSpPr>
      </xdr:nvSpPr>
      <xdr:spPr>
        <a:xfrm>
          <a:off x="1828800" y="25069800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127</xdr:row>
      <xdr:rowOff>0</xdr:rowOff>
    </xdr:from>
    <xdr:to>
      <xdr:col>16</xdr:col>
      <xdr:colOff>0</xdr:colOff>
      <xdr:row>128</xdr:row>
      <xdr:rowOff>0</xdr:rowOff>
    </xdr:to>
    <xdr:sp>
      <xdr:nvSpPr>
        <xdr:cNvPr id="595" name="Line 735"/>
        <xdr:cNvSpPr>
          <a:spLocks/>
        </xdr:cNvSpPr>
      </xdr:nvSpPr>
      <xdr:spPr>
        <a:xfrm>
          <a:off x="1828800" y="254508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0</xdr:colOff>
      <xdr:row>128</xdr:row>
      <xdr:rowOff>0</xdr:rowOff>
    </xdr:to>
    <xdr:sp>
      <xdr:nvSpPr>
        <xdr:cNvPr id="596" name="Line 736"/>
        <xdr:cNvSpPr>
          <a:spLocks/>
        </xdr:cNvSpPr>
      </xdr:nvSpPr>
      <xdr:spPr>
        <a:xfrm>
          <a:off x="1828800" y="25641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128</xdr:row>
      <xdr:rowOff>0</xdr:rowOff>
    </xdr:from>
    <xdr:to>
      <xdr:col>16</xdr:col>
      <xdr:colOff>0</xdr:colOff>
      <xdr:row>128</xdr:row>
      <xdr:rowOff>0</xdr:rowOff>
    </xdr:to>
    <xdr:sp>
      <xdr:nvSpPr>
        <xdr:cNvPr id="597" name="Line 737"/>
        <xdr:cNvSpPr>
          <a:spLocks/>
        </xdr:cNvSpPr>
      </xdr:nvSpPr>
      <xdr:spPr>
        <a:xfrm>
          <a:off x="1828800" y="25641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116</xdr:row>
      <xdr:rowOff>0</xdr:rowOff>
    </xdr:to>
    <xdr:sp>
      <xdr:nvSpPr>
        <xdr:cNvPr id="598" name="Line 738"/>
        <xdr:cNvSpPr>
          <a:spLocks/>
        </xdr:cNvSpPr>
      </xdr:nvSpPr>
      <xdr:spPr>
        <a:xfrm>
          <a:off x="1485900" y="231648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13</xdr:col>
      <xdr:colOff>0</xdr:colOff>
      <xdr:row>118</xdr:row>
      <xdr:rowOff>0</xdr:rowOff>
    </xdr:to>
    <xdr:sp>
      <xdr:nvSpPr>
        <xdr:cNvPr id="599" name="Line 739"/>
        <xdr:cNvSpPr>
          <a:spLocks/>
        </xdr:cNvSpPr>
      </xdr:nvSpPr>
      <xdr:spPr>
        <a:xfrm>
          <a:off x="1485900" y="23355300"/>
          <a:ext cx="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13</xdr:col>
      <xdr:colOff>0</xdr:colOff>
      <xdr:row>130</xdr:row>
      <xdr:rowOff>0</xdr:rowOff>
    </xdr:to>
    <xdr:sp>
      <xdr:nvSpPr>
        <xdr:cNvPr id="600" name="Line 740"/>
        <xdr:cNvSpPr>
          <a:spLocks/>
        </xdr:cNvSpPr>
      </xdr:nvSpPr>
      <xdr:spPr>
        <a:xfrm flipV="1">
          <a:off x="1485900" y="25641300"/>
          <a:ext cx="0" cy="381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>
      <xdr:nvSpPr>
        <xdr:cNvPr id="601" name="Line 741"/>
        <xdr:cNvSpPr>
          <a:spLocks/>
        </xdr:cNvSpPr>
      </xdr:nvSpPr>
      <xdr:spPr>
        <a:xfrm>
          <a:off x="1485900" y="2373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>
      <xdr:nvSpPr>
        <xdr:cNvPr id="602" name="Line 742"/>
        <xdr:cNvSpPr>
          <a:spLocks/>
        </xdr:cNvSpPr>
      </xdr:nvSpPr>
      <xdr:spPr>
        <a:xfrm>
          <a:off x="1485900" y="2373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>
      <xdr:nvSpPr>
        <xdr:cNvPr id="603" name="Line 743"/>
        <xdr:cNvSpPr>
          <a:spLocks/>
        </xdr:cNvSpPr>
      </xdr:nvSpPr>
      <xdr:spPr>
        <a:xfrm>
          <a:off x="1485900" y="2373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118</xdr:row>
      <xdr:rowOff>9525</xdr:rowOff>
    </xdr:from>
    <xdr:to>
      <xdr:col>13</xdr:col>
      <xdr:colOff>0</xdr:colOff>
      <xdr:row>120</xdr:row>
      <xdr:rowOff>0</xdr:rowOff>
    </xdr:to>
    <xdr:sp>
      <xdr:nvSpPr>
        <xdr:cNvPr id="604" name="Line 744"/>
        <xdr:cNvSpPr>
          <a:spLocks/>
        </xdr:cNvSpPr>
      </xdr:nvSpPr>
      <xdr:spPr>
        <a:xfrm>
          <a:off x="1485900" y="237458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122</xdr:row>
      <xdr:rowOff>0</xdr:rowOff>
    </xdr:to>
    <xdr:sp>
      <xdr:nvSpPr>
        <xdr:cNvPr id="605" name="Line 745"/>
        <xdr:cNvSpPr>
          <a:spLocks/>
        </xdr:cNvSpPr>
      </xdr:nvSpPr>
      <xdr:spPr>
        <a:xfrm>
          <a:off x="1485900" y="24117300"/>
          <a:ext cx="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122</xdr:row>
      <xdr:rowOff>0</xdr:rowOff>
    </xdr:from>
    <xdr:to>
      <xdr:col>13</xdr:col>
      <xdr:colOff>0</xdr:colOff>
      <xdr:row>128</xdr:row>
      <xdr:rowOff>0</xdr:rowOff>
    </xdr:to>
    <xdr:sp>
      <xdr:nvSpPr>
        <xdr:cNvPr id="606" name="Line 746"/>
        <xdr:cNvSpPr>
          <a:spLocks/>
        </xdr:cNvSpPr>
      </xdr:nvSpPr>
      <xdr:spPr>
        <a:xfrm>
          <a:off x="1485900" y="24498300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607" name="Line 747"/>
        <xdr:cNvSpPr>
          <a:spLocks/>
        </xdr:cNvSpPr>
      </xdr:nvSpPr>
      <xdr:spPr>
        <a:xfrm>
          <a:off x="1485900" y="25641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608" name="Line 748"/>
        <xdr:cNvSpPr>
          <a:spLocks/>
        </xdr:cNvSpPr>
      </xdr:nvSpPr>
      <xdr:spPr>
        <a:xfrm>
          <a:off x="1485900" y="25641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609" name="Line 749"/>
        <xdr:cNvSpPr>
          <a:spLocks/>
        </xdr:cNvSpPr>
      </xdr:nvSpPr>
      <xdr:spPr>
        <a:xfrm>
          <a:off x="1485900" y="25641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610" name="Line 750"/>
        <xdr:cNvSpPr>
          <a:spLocks/>
        </xdr:cNvSpPr>
      </xdr:nvSpPr>
      <xdr:spPr>
        <a:xfrm>
          <a:off x="1485900" y="25641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118</xdr:row>
      <xdr:rowOff>0</xdr:rowOff>
    </xdr:from>
    <xdr:to>
      <xdr:col>28</xdr:col>
      <xdr:colOff>0</xdr:colOff>
      <xdr:row>120</xdr:row>
      <xdr:rowOff>0</xdr:rowOff>
    </xdr:to>
    <xdr:grpSp>
      <xdr:nvGrpSpPr>
        <xdr:cNvPr id="611" name="Group 754"/>
        <xdr:cNvGrpSpPr>
          <a:grpSpLocks/>
        </xdr:cNvGrpSpPr>
      </xdr:nvGrpSpPr>
      <xdr:grpSpPr>
        <a:xfrm>
          <a:off x="2514600" y="23736300"/>
          <a:ext cx="685800" cy="381000"/>
          <a:chOff x="264" y="2176"/>
          <a:chExt cx="72" cy="40"/>
        </a:xfrm>
        <a:solidFill>
          <a:srgbClr val="FFFFFF"/>
        </a:solidFill>
      </xdr:grpSpPr>
      <xdr:sp>
        <xdr:nvSpPr>
          <xdr:cNvPr id="612" name="Line 755"/>
          <xdr:cNvSpPr>
            <a:spLocks/>
          </xdr:cNvSpPr>
        </xdr:nvSpPr>
        <xdr:spPr>
          <a:xfrm>
            <a:off x="264" y="217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Line 756"/>
          <xdr:cNvSpPr>
            <a:spLocks/>
          </xdr:cNvSpPr>
        </xdr:nvSpPr>
        <xdr:spPr>
          <a:xfrm>
            <a:off x="2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Line 757"/>
          <xdr:cNvSpPr>
            <a:spLocks/>
          </xdr:cNvSpPr>
        </xdr:nvSpPr>
        <xdr:spPr>
          <a:xfrm>
            <a:off x="30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Line 758"/>
          <xdr:cNvSpPr>
            <a:spLocks/>
          </xdr:cNvSpPr>
        </xdr:nvSpPr>
        <xdr:spPr>
          <a:xfrm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Line 759"/>
          <xdr:cNvSpPr>
            <a:spLocks/>
          </xdr:cNvSpPr>
        </xdr:nvSpPr>
        <xdr:spPr>
          <a:xfrm flipV="1"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Line 760"/>
          <xdr:cNvSpPr>
            <a:spLocks/>
          </xdr:cNvSpPr>
        </xdr:nvSpPr>
        <xdr:spPr>
          <a:xfrm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Line 761"/>
          <xdr:cNvSpPr>
            <a:spLocks/>
          </xdr:cNvSpPr>
        </xdr:nvSpPr>
        <xdr:spPr>
          <a:xfrm flipV="1"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Line 762"/>
          <xdr:cNvSpPr>
            <a:spLocks/>
          </xdr:cNvSpPr>
        </xdr:nvSpPr>
        <xdr:spPr>
          <a:xfrm>
            <a:off x="264" y="221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Line 763"/>
          <xdr:cNvSpPr>
            <a:spLocks/>
          </xdr:cNvSpPr>
        </xdr:nvSpPr>
        <xdr:spPr>
          <a:xfrm>
            <a:off x="33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120</xdr:row>
      <xdr:rowOff>0</xdr:rowOff>
    </xdr:from>
    <xdr:to>
      <xdr:col>28</xdr:col>
      <xdr:colOff>0</xdr:colOff>
      <xdr:row>122</xdr:row>
      <xdr:rowOff>0</xdr:rowOff>
    </xdr:to>
    <xdr:grpSp>
      <xdr:nvGrpSpPr>
        <xdr:cNvPr id="621" name="Group 764"/>
        <xdr:cNvGrpSpPr>
          <a:grpSpLocks/>
        </xdr:cNvGrpSpPr>
      </xdr:nvGrpSpPr>
      <xdr:grpSpPr>
        <a:xfrm>
          <a:off x="2514600" y="24117300"/>
          <a:ext cx="685800" cy="381000"/>
          <a:chOff x="264" y="2176"/>
          <a:chExt cx="72" cy="40"/>
        </a:xfrm>
        <a:solidFill>
          <a:srgbClr val="FFFFFF"/>
        </a:solidFill>
      </xdr:grpSpPr>
      <xdr:sp>
        <xdr:nvSpPr>
          <xdr:cNvPr id="622" name="Line 765"/>
          <xdr:cNvSpPr>
            <a:spLocks/>
          </xdr:cNvSpPr>
        </xdr:nvSpPr>
        <xdr:spPr>
          <a:xfrm>
            <a:off x="264" y="217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Line 766"/>
          <xdr:cNvSpPr>
            <a:spLocks/>
          </xdr:cNvSpPr>
        </xdr:nvSpPr>
        <xdr:spPr>
          <a:xfrm>
            <a:off x="2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4" name="Line 767"/>
          <xdr:cNvSpPr>
            <a:spLocks/>
          </xdr:cNvSpPr>
        </xdr:nvSpPr>
        <xdr:spPr>
          <a:xfrm>
            <a:off x="30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5" name="Line 768"/>
          <xdr:cNvSpPr>
            <a:spLocks/>
          </xdr:cNvSpPr>
        </xdr:nvSpPr>
        <xdr:spPr>
          <a:xfrm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Line 769"/>
          <xdr:cNvSpPr>
            <a:spLocks/>
          </xdr:cNvSpPr>
        </xdr:nvSpPr>
        <xdr:spPr>
          <a:xfrm flipV="1"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Line 770"/>
          <xdr:cNvSpPr>
            <a:spLocks/>
          </xdr:cNvSpPr>
        </xdr:nvSpPr>
        <xdr:spPr>
          <a:xfrm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Line 771"/>
          <xdr:cNvSpPr>
            <a:spLocks/>
          </xdr:cNvSpPr>
        </xdr:nvSpPr>
        <xdr:spPr>
          <a:xfrm flipV="1"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Line 772"/>
          <xdr:cNvSpPr>
            <a:spLocks/>
          </xdr:cNvSpPr>
        </xdr:nvSpPr>
        <xdr:spPr>
          <a:xfrm>
            <a:off x="264" y="221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Line 773"/>
          <xdr:cNvSpPr>
            <a:spLocks/>
          </xdr:cNvSpPr>
        </xdr:nvSpPr>
        <xdr:spPr>
          <a:xfrm>
            <a:off x="33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122</xdr:row>
      <xdr:rowOff>0</xdr:rowOff>
    </xdr:from>
    <xdr:to>
      <xdr:col>28</xdr:col>
      <xdr:colOff>0</xdr:colOff>
      <xdr:row>124</xdr:row>
      <xdr:rowOff>0</xdr:rowOff>
    </xdr:to>
    <xdr:grpSp>
      <xdr:nvGrpSpPr>
        <xdr:cNvPr id="631" name="Group 774"/>
        <xdr:cNvGrpSpPr>
          <a:grpSpLocks/>
        </xdr:cNvGrpSpPr>
      </xdr:nvGrpSpPr>
      <xdr:grpSpPr>
        <a:xfrm>
          <a:off x="2514600" y="24498300"/>
          <a:ext cx="685800" cy="381000"/>
          <a:chOff x="264" y="2176"/>
          <a:chExt cx="72" cy="40"/>
        </a:xfrm>
        <a:solidFill>
          <a:srgbClr val="FFFFFF"/>
        </a:solidFill>
      </xdr:grpSpPr>
      <xdr:sp>
        <xdr:nvSpPr>
          <xdr:cNvPr id="632" name="Line 775"/>
          <xdr:cNvSpPr>
            <a:spLocks/>
          </xdr:cNvSpPr>
        </xdr:nvSpPr>
        <xdr:spPr>
          <a:xfrm>
            <a:off x="264" y="217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Line 776"/>
          <xdr:cNvSpPr>
            <a:spLocks/>
          </xdr:cNvSpPr>
        </xdr:nvSpPr>
        <xdr:spPr>
          <a:xfrm>
            <a:off x="2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Line 777"/>
          <xdr:cNvSpPr>
            <a:spLocks/>
          </xdr:cNvSpPr>
        </xdr:nvSpPr>
        <xdr:spPr>
          <a:xfrm>
            <a:off x="30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Line 778"/>
          <xdr:cNvSpPr>
            <a:spLocks/>
          </xdr:cNvSpPr>
        </xdr:nvSpPr>
        <xdr:spPr>
          <a:xfrm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Line 779"/>
          <xdr:cNvSpPr>
            <a:spLocks/>
          </xdr:cNvSpPr>
        </xdr:nvSpPr>
        <xdr:spPr>
          <a:xfrm flipV="1"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Line 780"/>
          <xdr:cNvSpPr>
            <a:spLocks/>
          </xdr:cNvSpPr>
        </xdr:nvSpPr>
        <xdr:spPr>
          <a:xfrm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Line 781"/>
          <xdr:cNvSpPr>
            <a:spLocks/>
          </xdr:cNvSpPr>
        </xdr:nvSpPr>
        <xdr:spPr>
          <a:xfrm flipV="1"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Line 782"/>
          <xdr:cNvSpPr>
            <a:spLocks/>
          </xdr:cNvSpPr>
        </xdr:nvSpPr>
        <xdr:spPr>
          <a:xfrm>
            <a:off x="264" y="221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Line 783"/>
          <xdr:cNvSpPr>
            <a:spLocks/>
          </xdr:cNvSpPr>
        </xdr:nvSpPr>
        <xdr:spPr>
          <a:xfrm>
            <a:off x="33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124</xdr:row>
      <xdr:rowOff>0</xdr:rowOff>
    </xdr:from>
    <xdr:to>
      <xdr:col>28</xdr:col>
      <xdr:colOff>0</xdr:colOff>
      <xdr:row>126</xdr:row>
      <xdr:rowOff>0</xdr:rowOff>
    </xdr:to>
    <xdr:grpSp>
      <xdr:nvGrpSpPr>
        <xdr:cNvPr id="641" name="Group 784"/>
        <xdr:cNvGrpSpPr>
          <a:grpSpLocks/>
        </xdr:cNvGrpSpPr>
      </xdr:nvGrpSpPr>
      <xdr:grpSpPr>
        <a:xfrm>
          <a:off x="2514600" y="24879300"/>
          <a:ext cx="685800" cy="381000"/>
          <a:chOff x="264" y="2176"/>
          <a:chExt cx="72" cy="40"/>
        </a:xfrm>
        <a:solidFill>
          <a:srgbClr val="FFFFFF"/>
        </a:solidFill>
      </xdr:grpSpPr>
      <xdr:sp>
        <xdr:nvSpPr>
          <xdr:cNvPr id="642" name="Line 785"/>
          <xdr:cNvSpPr>
            <a:spLocks/>
          </xdr:cNvSpPr>
        </xdr:nvSpPr>
        <xdr:spPr>
          <a:xfrm>
            <a:off x="264" y="217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Line 786"/>
          <xdr:cNvSpPr>
            <a:spLocks/>
          </xdr:cNvSpPr>
        </xdr:nvSpPr>
        <xdr:spPr>
          <a:xfrm>
            <a:off x="264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Line 787"/>
          <xdr:cNvSpPr>
            <a:spLocks/>
          </xdr:cNvSpPr>
        </xdr:nvSpPr>
        <xdr:spPr>
          <a:xfrm>
            <a:off x="300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Line 788"/>
          <xdr:cNvSpPr>
            <a:spLocks/>
          </xdr:cNvSpPr>
        </xdr:nvSpPr>
        <xdr:spPr>
          <a:xfrm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789"/>
          <xdr:cNvSpPr>
            <a:spLocks/>
          </xdr:cNvSpPr>
        </xdr:nvSpPr>
        <xdr:spPr>
          <a:xfrm flipV="1">
            <a:off x="264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790"/>
          <xdr:cNvSpPr>
            <a:spLocks/>
          </xdr:cNvSpPr>
        </xdr:nvSpPr>
        <xdr:spPr>
          <a:xfrm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791"/>
          <xdr:cNvSpPr>
            <a:spLocks/>
          </xdr:cNvSpPr>
        </xdr:nvSpPr>
        <xdr:spPr>
          <a:xfrm flipV="1">
            <a:off x="300" y="21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792"/>
          <xdr:cNvSpPr>
            <a:spLocks/>
          </xdr:cNvSpPr>
        </xdr:nvSpPr>
        <xdr:spPr>
          <a:xfrm>
            <a:off x="264" y="221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793"/>
          <xdr:cNvSpPr>
            <a:spLocks/>
          </xdr:cNvSpPr>
        </xdr:nvSpPr>
        <xdr:spPr>
          <a:xfrm>
            <a:off x="336" y="21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126</xdr:row>
      <xdr:rowOff>0</xdr:rowOff>
    </xdr:from>
    <xdr:to>
      <xdr:col>28</xdr:col>
      <xdr:colOff>0</xdr:colOff>
      <xdr:row>128</xdr:row>
      <xdr:rowOff>0</xdr:rowOff>
    </xdr:to>
    <xdr:grpSp>
      <xdr:nvGrpSpPr>
        <xdr:cNvPr id="651" name="Group 865"/>
        <xdr:cNvGrpSpPr>
          <a:grpSpLocks/>
        </xdr:cNvGrpSpPr>
      </xdr:nvGrpSpPr>
      <xdr:grpSpPr>
        <a:xfrm>
          <a:off x="2514600" y="25260300"/>
          <a:ext cx="685800" cy="381000"/>
          <a:chOff x="264" y="2376"/>
          <a:chExt cx="72" cy="40"/>
        </a:xfrm>
        <a:solidFill>
          <a:srgbClr val="FFFFFF"/>
        </a:solidFill>
      </xdr:grpSpPr>
      <xdr:sp>
        <xdr:nvSpPr>
          <xdr:cNvPr id="652" name="Line 795"/>
          <xdr:cNvSpPr>
            <a:spLocks/>
          </xdr:cNvSpPr>
        </xdr:nvSpPr>
        <xdr:spPr>
          <a:xfrm>
            <a:off x="264" y="2376"/>
            <a:ext cx="7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Line 796"/>
          <xdr:cNvSpPr>
            <a:spLocks/>
          </xdr:cNvSpPr>
        </xdr:nvSpPr>
        <xdr:spPr>
          <a:xfrm>
            <a:off x="264" y="23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Line 797"/>
          <xdr:cNvSpPr>
            <a:spLocks/>
          </xdr:cNvSpPr>
        </xdr:nvSpPr>
        <xdr:spPr>
          <a:xfrm>
            <a:off x="300" y="23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Line 798"/>
          <xdr:cNvSpPr>
            <a:spLocks/>
          </xdr:cNvSpPr>
        </xdr:nvSpPr>
        <xdr:spPr>
          <a:xfrm>
            <a:off x="264" y="23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Line 799"/>
          <xdr:cNvSpPr>
            <a:spLocks/>
          </xdr:cNvSpPr>
        </xdr:nvSpPr>
        <xdr:spPr>
          <a:xfrm flipV="1">
            <a:off x="264" y="23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Line 800"/>
          <xdr:cNvSpPr>
            <a:spLocks/>
          </xdr:cNvSpPr>
        </xdr:nvSpPr>
        <xdr:spPr>
          <a:xfrm>
            <a:off x="300" y="23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Line 801"/>
          <xdr:cNvSpPr>
            <a:spLocks/>
          </xdr:cNvSpPr>
        </xdr:nvSpPr>
        <xdr:spPr>
          <a:xfrm flipV="1">
            <a:off x="300" y="2384"/>
            <a:ext cx="36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Line 803"/>
          <xdr:cNvSpPr>
            <a:spLocks/>
          </xdr:cNvSpPr>
        </xdr:nvSpPr>
        <xdr:spPr>
          <a:xfrm>
            <a:off x="336" y="2376"/>
            <a:ext cx="0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128</xdr:row>
      <xdr:rowOff>0</xdr:rowOff>
    </xdr:from>
    <xdr:to>
      <xdr:col>49</xdr:col>
      <xdr:colOff>0</xdr:colOff>
      <xdr:row>128</xdr:row>
      <xdr:rowOff>0</xdr:rowOff>
    </xdr:to>
    <xdr:sp>
      <xdr:nvSpPr>
        <xdr:cNvPr id="660" name="Line 867"/>
        <xdr:cNvSpPr>
          <a:spLocks/>
        </xdr:cNvSpPr>
      </xdr:nvSpPr>
      <xdr:spPr>
        <a:xfrm>
          <a:off x="2286000" y="25641300"/>
          <a:ext cx="331470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129</xdr:row>
      <xdr:rowOff>0</xdr:rowOff>
    </xdr:from>
    <xdr:to>
      <xdr:col>49</xdr:col>
      <xdr:colOff>0</xdr:colOff>
      <xdr:row>129</xdr:row>
      <xdr:rowOff>0</xdr:rowOff>
    </xdr:to>
    <xdr:sp>
      <xdr:nvSpPr>
        <xdr:cNvPr id="661" name="Line 868"/>
        <xdr:cNvSpPr>
          <a:spLocks/>
        </xdr:cNvSpPr>
      </xdr:nvSpPr>
      <xdr:spPr>
        <a:xfrm>
          <a:off x="2286000" y="25831800"/>
          <a:ext cx="331470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129</xdr:row>
      <xdr:rowOff>0</xdr:rowOff>
    </xdr:from>
    <xdr:to>
      <xdr:col>22</xdr:col>
      <xdr:colOff>0</xdr:colOff>
      <xdr:row>130</xdr:row>
      <xdr:rowOff>0</xdr:rowOff>
    </xdr:to>
    <xdr:sp>
      <xdr:nvSpPr>
        <xdr:cNvPr id="662" name="Line 869"/>
        <xdr:cNvSpPr>
          <a:spLocks/>
        </xdr:cNvSpPr>
      </xdr:nvSpPr>
      <xdr:spPr>
        <a:xfrm>
          <a:off x="25146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25</xdr:col>
      <xdr:colOff>0</xdr:colOff>
      <xdr:row>130</xdr:row>
      <xdr:rowOff>0</xdr:rowOff>
    </xdr:to>
    <xdr:sp>
      <xdr:nvSpPr>
        <xdr:cNvPr id="663" name="Line 870"/>
        <xdr:cNvSpPr>
          <a:spLocks/>
        </xdr:cNvSpPr>
      </xdr:nvSpPr>
      <xdr:spPr>
        <a:xfrm>
          <a:off x="28575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129</xdr:row>
      <xdr:rowOff>0</xdr:rowOff>
    </xdr:from>
    <xdr:to>
      <xdr:col>28</xdr:col>
      <xdr:colOff>0</xdr:colOff>
      <xdr:row>130</xdr:row>
      <xdr:rowOff>0</xdr:rowOff>
    </xdr:to>
    <xdr:sp>
      <xdr:nvSpPr>
        <xdr:cNvPr id="664" name="Line 871"/>
        <xdr:cNvSpPr>
          <a:spLocks/>
        </xdr:cNvSpPr>
      </xdr:nvSpPr>
      <xdr:spPr>
        <a:xfrm>
          <a:off x="32004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129</xdr:row>
      <xdr:rowOff>0</xdr:rowOff>
    </xdr:from>
    <xdr:to>
      <xdr:col>40</xdr:col>
      <xdr:colOff>0</xdr:colOff>
      <xdr:row>130</xdr:row>
      <xdr:rowOff>0</xdr:rowOff>
    </xdr:to>
    <xdr:sp>
      <xdr:nvSpPr>
        <xdr:cNvPr id="665" name="Line 872"/>
        <xdr:cNvSpPr>
          <a:spLocks/>
        </xdr:cNvSpPr>
      </xdr:nvSpPr>
      <xdr:spPr>
        <a:xfrm>
          <a:off x="45720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129</xdr:row>
      <xdr:rowOff>0</xdr:rowOff>
    </xdr:from>
    <xdr:to>
      <xdr:col>43</xdr:col>
      <xdr:colOff>0</xdr:colOff>
      <xdr:row>130</xdr:row>
      <xdr:rowOff>0</xdr:rowOff>
    </xdr:to>
    <xdr:sp>
      <xdr:nvSpPr>
        <xdr:cNvPr id="666" name="Line 873"/>
        <xdr:cNvSpPr>
          <a:spLocks/>
        </xdr:cNvSpPr>
      </xdr:nvSpPr>
      <xdr:spPr>
        <a:xfrm>
          <a:off x="49149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129</xdr:row>
      <xdr:rowOff>0</xdr:rowOff>
    </xdr:from>
    <xdr:to>
      <xdr:col>44</xdr:col>
      <xdr:colOff>0</xdr:colOff>
      <xdr:row>130</xdr:row>
      <xdr:rowOff>0</xdr:rowOff>
    </xdr:to>
    <xdr:sp>
      <xdr:nvSpPr>
        <xdr:cNvPr id="667" name="Line 874"/>
        <xdr:cNvSpPr>
          <a:spLocks/>
        </xdr:cNvSpPr>
      </xdr:nvSpPr>
      <xdr:spPr>
        <a:xfrm>
          <a:off x="50292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129</xdr:row>
      <xdr:rowOff>0</xdr:rowOff>
    </xdr:from>
    <xdr:to>
      <xdr:col>47</xdr:col>
      <xdr:colOff>0</xdr:colOff>
      <xdr:row>130</xdr:row>
      <xdr:rowOff>0</xdr:rowOff>
    </xdr:to>
    <xdr:sp>
      <xdr:nvSpPr>
        <xdr:cNvPr id="668" name="Line 875"/>
        <xdr:cNvSpPr>
          <a:spLocks/>
        </xdr:cNvSpPr>
      </xdr:nvSpPr>
      <xdr:spPr>
        <a:xfrm>
          <a:off x="5372100" y="25831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24</xdr:row>
      <xdr:rowOff>114300</xdr:rowOff>
    </xdr:from>
    <xdr:to>
      <xdr:col>22</xdr:col>
      <xdr:colOff>66675</xdr:colOff>
      <xdr:row>26</xdr:row>
      <xdr:rowOff>47625</xdr:rowOff>
    </xdr:to>
    <xdr:grpSp>
      <xdr:nvGrpSpPr>
        <xdr:cNvPr id="669" name="Group 884"/>
        <xdr:cNvGrpSpPr>
          <a:grpSpLocks/>
        </xdr:cNvGrpSpPr>
      </xdr:nvGrpSpPr>
      <xdr:grpSpPr>
        <a:xfrm>
          <a:off x="1885950" y="5324475"/>
          <a:ext cx="695325" cy="2162175"/>
          <a:chOff x="196" y="511"/>
          <a:chExt cx="73" cy="29"/>
        </a:xfrm>
        <a:solidFill>
          <a:srgbClr val="FFFFFF"/>
        </a:solidFill>
      </xdr:grpSpPr>
      <xdr:sp>
        <xdr:nvSpPr>
          <xdr:cNvPr id="670" name="Line 199"/>
          <xdr:cNvSpPr>
            <a:spLocks/>
          </xdr:cNvSpPr>
        </xdr:nvSpPr>
        <xdr:spPr>
          <a:xfrm>
            <a:off x="196" y="521"/>
            <a:ext cx="73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Line 282"/>
          <xdr:cNvSpPr>
            <a:spLocks/>
          </xdr:cNvSpPr>
        </xdr:nvSpPr>
        <xdr:spPr>
          <a:xfrm flipH="1">
            <a:off x="228" y="518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Line 283"/>
          <xdr:cNvSpPr>
            <a:spLocks/>
          </xdr:cNvSpPr>
        </xdr:nvSpPr>
        <xdr:spPr>
          <a:xfrm>
            <a:off x="196" y="511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3" name="Line 876"/>
          <xdr:cNvSpPr>
            <a:spLocks/>
          </xdr:cNvSpPr>
        </xdr:nvSpPr>
        <xdr:spPr>
          <a:xfrm>
            <a:off x="196" y="511"/>
            <a:ext cx="73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25</xdr:row>
      <xdr:rowOff>0</xdr:rowOff>
    </xdr:from>
    <xdr:to>
      <xdr:col>25</xdr:col>
      <xdr:colOff>9525</xdr:colOff>
      <xdr:row>27</xdr:row>
      <xdr:rowOff>171450</xdr:rowOff>
    </xdr:to>
    <xdr:grpSp>
      <xdr:nvGrpSpPr>
        <xdr:cNvPr id="674" name="Group 877"/>
        <xdr:cNvGrpSpPr>
          <a:grpSpLocks/>
        </xdr:cNvGrpSpPr>
      </xdr:nvGrpSpPr>
      <xdr:grpSpPr>
        <a:xfrm>
          <a:off x="1876425" y="5381625"/>
          <a:ext cx="990600" cy="2400300"/>
          <a:chOff x="145" y="480"/>
          <a:chExt cx="140" cy="60"/>
        </a:xfrm>
        <a:solidFill>
          <a:srgbClr val="FFFFFF"/>
        </a:solidFill>
      </xdr:grpSpPr>
      <xdr:sp>
        <xdr:nvSpPr>
          <xdr:cNvPr id="675" name="Line 878"/>
          <xdr:cNvSpPr>
            <a:spLocks/>
          </xdr:cNvSpPr>
        </xdr:nvSpPr>
        <xdr:spPr>
          <a:xfrm>
            <a:off x="145" y="483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6" name="Line 879"/>
          <xdr:cNvSpPr>
            <a:spLocks/>
          </xdr:cNvSpPr>
        </xdr:nvSpPr>
        <xdr:spPr>
          <a:xfrm>
            <a:off x="145" y="480"/>
            <a:ext cx="140" cy="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23</xdr:row>
      <xdr:rowOff>0</xdr:rowOff>
    </xdr:from>
    <xdr:to>
      <xdr:col>35</xdr:col>
      <xdr:colOff>85725</xdr:colOff>
      <xdr:row>24</xdr:row>
      <xdr:rowOff>104775</xdr:rowOff>
    </xdr:to>
    <xdr:grpSp>
      <xdr:nvGrpSpPr>
        <xdr:cNvPr id="677" name="Group 885"/>
        <xdr:cNvGrpSpPr>
          <a:grpSpLocks/>
        </xdr:cNvGrpSpPr>
      </xdr:nvGrpSpPr>
      <xdr:grpSpPr>
        <a:xfrm>
          <a:off x="3362325" y="5038725"/>
          <a:ext cx="723900" cy="276225"/>
          <a:chOff x="354" y="476"/>
          <a:chExt cx="76" cy="29"/>
        </a:xfrm>
        <a:solidFill>
          <a:srgbClr val="FFFFFF"/>
        </a:solidFill>
      </xdr:grpSpPr>
      <xdr:sp>
        <xdr:nvSpPr>
          <xdr:cNvPr id="678" name="Line 880"/>
          <xdr:cNvSpPr>
            <a:spLocks/>
          </xdr:cNvSpPr>
        </xdr:nvSpPr>
        <xdr:spPr>
          <a:xfrm>
            <a:off x="354" y="486"/>
            <a:ext cx="76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Line 881"/>
          <xdr:cNvSpPr>
            <a:spLocks/>
          </xdr:cNvSpPr>
        </xdr:nvSpPr>
        <xdr:spPr>
          <a:xfrm flipH="1">
            <a:off x="386" y="4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Line 882"/>
          <xdr:cNvSpPr>
            <a:spLocks/>
          </xdr:cNvSpPr>
        </xdr:nvSpPr>
        <xdr:spPr>
          <a:xfrm>
            <a:off x="354" y="476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Line 883"/>
          <xdr:cNvSpPr>
            <a:spLocks/>
          </xdr:cNvSpPr>
        </xdr:nvSpPr>
        <xdr:spPr>
          <a:xfrm>
            <a:off x="354" y="476"/>
            <a:ext cx="73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24</xdr:row>
      <xdr:rowOff>152400</xdr:rowOff>
    </xdr:from>
    <xdr:to>
      <xdr:col>22</xdr:col>
      <xdr:colOff>85725</xdr:colOff>
      <xdr:row>31</xdr:row>
      <xdr:rowOff>161925</xdr:rowOff>
    </xdr:to>
    <xdr:grpSp>
      <xdr:nvGrpSpPr>
        <xdr:cNvPr id="682" name="Group 220"/>
        <xdr:cNvGrpSpPr>
          <a:grpSpLocks/>
        </xdr:cNvGrpSpPr>
      </xdr:nvGrpSpPr>
      <xdr:grpSpPr>
        <a:xfrm>
          <a:off x="2524125" y="5362575"/>
          <a:ext cx="76200" cy="3524250"/>
          <a:chOff x="219" y="465"/>
          <a:chExt cx="8" cy="133"/>
        </a:xfrm>
        <a:solidFill>
          <a:srgbClr val="FFFFFF"/>
        </a:solidFill>
      </xdr:grpSpPr>
      <xdr:sp>
        <xdr:nvSpPr>
          <xdr:cNvPr id="683" name="Rectangle 221"/>
          <xdr:cNvSpPr>
            <a:spLocks/>
          </xdr:cNvSpPr>
        </xdr:nvSpPr>
        <xdr:spPr>
          <a:xfrm>
            <a:off x="219" y="468"/>
            <a:ext cx="8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Oval 222"/>
          <xdr:cNvSpPr>
            <a:spLocks/>
          </xdr:cNvSpPr>
        </xdr:nvSpPr>
        <xdr:spPr>
          <a:xfrm flipV="1">
            <a:off x="219" y="465"/>
            <a:ext cx="8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66675</xdr:colOff>
      <xdr:row>22</xdr:row>
      <xdr:rowOff>152400</xdr:rowOff>
    </xdr:from>
    <xdr:to>
      <xdr:col>36</xdr:col>
      <xdr:colOff>28575</xdr:colOff>
      <xdr:row>29</xdr:row>
      <xdr:rowOff>152400</xdr:rowOff>
    </xdr:to>
    <xdr:grpSp>
      <xdr:nvGrpSpPr>
        <xdr:cNvPr id="685" name="Group 301"/>
        <xdr:cNvGrpSpPr>
          <a:grpSpLocks/>
        </xdr:cNvGrpSpPr>
      </xdr:nvGrpSpPr>
      <xdr:grpSpPr>
        <a:xfrm>
          <a:off x="4067175" y="5019675"/>
          <a:ext cx="76200" cy="3514725"/>
          <a:chOff x="219" y="465"/>
          <a:chExt cx="8" cy="133"/>
        </a:xfrm>
        <a:solidFill>
          <a:srgbClr val="FFFFFF"/>
        </a:solidFill>
      </xdr:grpSpPr>
      <xdr:sp>
        <xdr:nvSpPr>
          <xdr:cNvPr id="686" name="Rectangle 302"/>
          <xdr:cNvSpPr>
            <a:spLocks/>
          </xdr:cNvSpPr>
        </xdr:nvSpPr>
        <xdr:spPr>
          <a:xfrm>
            <a:off x="219" y="468"/>
            <a:ext cx="8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Oval 303"/>
          <xdr:cNvSpPr>
            <a:spLocks/>
          </xdr:cNvSpPr>
        </xdr:nvSpPr>
        <xdr:spPr>
          <a:xfrm flipV="1">
            <a:off x="219" y="465"/>
            <a:ext cx="8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21</xdr:row>
      <xdr:rowOff>114300</xdr:rowOff>
    </xdr:from>
    <xdr:to>
      <xdr:col>29</xdr:col>
      <xdr:colOff>85725</xdr:colOff>
      <xdr:row>28</xdr:row>
      <xdr:rowOff>114300</xdr:rowOff>
    </xdr:to>
    <xdr:grpSp>
      <xdr:nvGrpSpPr>
        <xdr:cNvPr id="688" name="Group 310"/>
        <xdr:cNvGrpSpPr>
          <a:grpSpLocks/>
        </xdr:cNvGrpSpPr>
      </xdr:nvGrpSpPr>
      <xdr:grpSpPr>
        <a:xfrm>
          <a:off x="3324225" y="4810125"/>
          <a:ext cx="76200" cy="3514725"/>
          <a:chOff x="219" y="465"/>
          <a:chExt cx="8" cy="133"/>
        </a:xfrm>
        <a:solidFill>
          <a:srgbClr val="FFFFFF"/>
        </a:solidFill>
      </xdr:grpSpPr>
      <xdr:sp>
        <xdr:nvSpPr>
          <xdr:cNvPr id="689" name="Rectangle 311"/>
          <xdr:cNvSpPr>
            <a:spLocks/>
          </xdr:cNvSpPr>
        </xdr:nvSpPr>
        <xdr:spPr>
          <a:xfrm>
            <a:off x="219" y="468"/>
            <a:ext cx="8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Oval 312"/>
          <xdr:cNvSpPr>
            <a:spLocks/>
          </xdr:cNvSpPr>
        </xdr:nvSpPr>
        <xdr:spPr>
          <a:xfrm flipV="1">
            <a:off x="219" y="465"/>
            <a:ext cx="8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0</xdr:rowOff>
    </xdr:from>
    <xdr:to>
      <xdr:col>24</xdr:col>
      <xdr:colOff>0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857625" y="2743200"/>
          <a:ext cx="2314575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12</xdr:row>
      <xdr:rowOff>0</xdr:rowOff>
    </xdr:to>
    <xdr:sp>
      <xdr:nvSpPr>
        <xdr:cNvPr id="2" name="Line 88"/>
        <xdr:cNvSpPr>
          <a:spLocks/>
        </xdr:cNvSpPr>
      </xdr:nvSpPr>
      <xdr:spPr>
        <a:xfrm>
          <a:off x="4114800" y="1828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12</xdr:row>
      <xdr:rowOff>0</xdr:rowOff>
    </xdr:to>
    <xdr:sp>
      <xdr:nvSpPr>
        <xdr:cNvPr id="3" name="Line 89"/>
        <xdr:cNvSpPr>
          <a:spLocks/>
        </xdr:cNvSpPr>
      </xdr:nvSpPr>
      <xdr:spPr>
        <a:xfrm>
          <a:off x="4371975" y="1828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12</xdr:row>
      <xdr:rowOff>0</xdr:rowOff>
    </xdr:to>
    <xdr:sp>
      <xdr:nvSpPr>
        <xdr:cNvPr id="4" name="Line 90"/>
        <xdr:cNvSpPr>
          <a:spLocks/>
        </xdr:cNvSpPr>
      </xdr:nvSpPr>
      <xdr:spPr>
        <a:xfrm>
          <a:off x="4886325" y="1828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5" name="Line 91"/>
        <xdr:cNvSpPr>
          <a:spLocks/>
        </xdr:cNvSpPr>
      </xdr:nvSpPr>
      <xdr:spPr>
        <a:xfrm>
          <a:off x="4114800" y="18288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6" name="Line 92"/>
        <xdr:cNvSpPr>
          <a:spLocks/>
        </xdr:cNvSpPr>
      </xdr:nvSpPr>
      <xdr:spPr>
        <a:xfrm>
          <a:off x="3857625" y="2743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23</xdr:col>
      <xdr:colOff>0</xdr:colOff>
      <xdr:row>10</xdr:row>
      <xdr:rowOff>142875</xdr:rowOff>
    </xdr:to>
    <xdr:grpSp>
      <xdr:nvGrpSpPr>
        <xdr:cNvPr id="7" name="Group 93"/>
        <xdr:cNvGrpSpPr>
          <a:grpSpLocks/>
        </xdr:cNvGrpSpPr>
      </xdr:nvGrpSpPr>
      <xdr:grpSpPr>
        <a:xfrm>
          <a:off x="5657850" y="2286000"/>
          <a:ext cx="257175" cy="142875"/>
          <a:chOff x="594" y="912"/>
          <a:chExt cx="27" cy="15"/>
        </a:xfrm>
        <a:solidFill>
          <a:srgbClr val="FFFFFF"/>
        </a:solidFill>
      </xdr:grpSpPr>
      <xdr:sp>
        <xdr:nvSpPr>
          <xdr:cNvPr id="8" name="Line 94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5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6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97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10</xdr:row>
      <xdr:rowOff>0</xdr:rowOff>
    </xdr:from>
    <xdr:to>
      <xdr:col>24</xdr:col>
      <xdr:colOff>0</xdr:colOff>
      <xdr:row>10</xdr:row>
      <xdr:rowOff>142875</xdr:rowOff>
    </xdr:to>
    <xdr:sp>
      <xdr:nvSpPr>
        <xdr:cNvPr id="12" name="Line 98"/>
        <xdr:cNvSpPr>
          <a:spLocks/>
        </xdr:cNvSpPr>
      </xdr:nvSpPr>
      <xdr:spPr>
        <a:xfrm flipH="1">
          <a:off x="6057900" y="228600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142875</xdr:rowOff>
    </xdr:from>
    <xdr:to>
      <xdr:col>23</xdr:col>
      <xdr:colOff>142875</xdr:colOff>
      <xdr:row>10</xdr:row>
      <xdr:rowOff>142875</xdr:rowOff>
    </xdr:to>
    <xdr:sp>
      <xdr:nvSpPr>
        <xdr:cNvPr id="13" name="Line 99"/>
        <xdr:cNvSpPr>
          <a:spLocks/>
        </xdr:cNvSpPr>
      </xdr:nvSpPr>
      <xdr:spPr>
        <a:xfrm>
          <a:off x="5915025" y="2428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8</xdr:row>
      <xdr:rowOff>38100</xdr:rowOff>
    </xdr:from>
    <xdr:to>
      <xdr:col>17</xdr:col>
      <xdr:colOff>152400</xdr:colOff>
      <xdr:row>8</xdr:row>
      <xdr:rowOff>161925</xdr:rowOff>
    </xdr:to>
    <xdr:sp>
      <xdr:nvSpPr>
        <xdr:cNvPr id="14" name="Rectangle 100"/>
        <xdr:cNvSpPr>
          <a:spLocks/>
        </xdr:cNvSpPr>
      </xdr:nvSpPr>
      <xdr:spPr>
        <a:xfrm>
          <a:off x="4438650" y="1866900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8</xdr:row>
      <xdr:rowOff>38100</xdr:rowOff>
    </xdr:from>
    <xdr:to>
      <xdr:col>18</xdr:col>
      <xdr:colOff>47625</xdr:colOff>
      <xdr:row>8</xdr:row>
      <xdr:rowOff>161925</xdr:rowOff>
    </xdr:to>
    <xdr:sp>
      <xdr:nvSpPr>
        <xdr:cNvPr id="15" name="Rectangle 101"/>
        <xdr:cNvSpPr>
          <a:spLocks/>
        </xdr:cNvSpPr>
      </xdr:nvSpPr>
      <xdr:spPr>
        <a:xfrm>
          <a:off x="4591050" y="1866900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</xdr:row>
      <xdr:rowOff>38100</xdr:rowOff>
    </xdr:from>
    <xdr:to>
      <xdr:col>18</xdr:col>
      <xdr:colOff>190500</xdr:colOff>
      <xdr:row>8</xdr:row>
      <xdr:rowOff>161925</xdr:rowOff>
    </xdr:to>
    <xdr:sp>
      <xdr:nvSpPr>
        <xdr:cNvPr id="16" name="Rectangle 102"/>
        <xdr:cNvSpPr>
          <a:spLocks/>
        </xdr:cNvSpPr>
      </xdr:nvSpPr>
      <xdr:spPr>
        <a:xfrm>
          <a:off x="4733925" y="1866900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8</xdr:row>
      <xdr:rowOff>190500</xdr:rowOff>
    </xdr:from>
    <xdr:to>
      <xdr:col>17</xdr:col>
      <xdr:colOff>152400</xdr:colOff>
      <xdr:row>9</xdr:row>
      <xdr:rowOff>85725</xdr:rowOff>
    </xdr:to>
    <xdr:sp>
      <xdr:nvSpPr>
        <xdr:cNvPr id="17" name="Rectangle 103"/>
        <xdr:cNvSpPr>
          <a:spLocks/>
        </xdr:cNvSpPr>
      </xdr:nvSpPr>
      <xdr:spPr>
        <a:xfrm>
          <a:off x="4438650" y="2019300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8</xdr:row>
      <xdr:rowOff>190500</xdr:rowOff>
    </xdr:from>
    <xdr:to>
      <xdr:col>18</xdr:col>
      <xdr:colOff>47625</xdr:colOff>
      <xdr:row>9</xdr:row>
      <xdr:rowOff>85725</xdr:rowOff>
    </xdr:to>
    <xdr:sp>
      <xdr:nvSpPr>
        <xdr:cNvPr id="18" name="Rectangle 104"/>
        <xdr:cNvSpPr>
          <a:spLocks/>
        </xdr:cNvSpPr>
      </xdr:nvSpPr>
      <xdr:spPr>
        <a:xfrm>
          <a:off x="4591050" y="2019300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</xdr:row>
      <xdr:rowOff>190500</xdr:rowOff>
    </xdr:from>
    <xdr:to>
      <xdr:col>18</xdr:col>
      <xdr:colOff>190500</xdr:colOff>
      <xdr:row>9</xdr:row>
      <xdr:rowOff>85725</xdr:rowOff>
    </xdr:to>
    <xdr:sp>
      <xdr:nvSpPr>
        <xdr:cNvPr id="19" name="Rectangle 105"/>
        <xdr:cNvSpPr>
          <a:spLocks/>
        </xdr:cNvSpPr>
      </xdr:nvSpPr>
      <xdr:spPr>
        <a:xfrm>
          <a:off x="4733925" y="2019300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9</xdr:row>
      <xdr:rowOff>123825</xdr:rowOff>
    </xdr:from>
    <xdr:to>
      <xdr:col>17</xdr:col>
      <xdr:colOff>152400</xdr:colOff>
      <xdr:row>10</xdr:row>
      <xdr:rowOff>19050</xdr:rowOff>
    </xdr:to>
    <xdr:sp>
      <xdr:nvSpPr>
        <xdr:cNvPr id="20" name="Rectangle 106"/>
        <xdr:cNvSpPr>
          <a:spLocks/>
        </xdr:cNvSpPr>
      </xdr:nvSpPr>
      <xdr:spPr>
        <a:xfrm>
          <a:off x="4438650" y="2181225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9</xdr:row>
      <xdr:rowOff>123825</xdr:rowOff>
    </xdr:from>
    <xdr:to>
      <xdr:col>18</xdr:col>
      <xdr:colOff>47625</xdr:colOff>
      <xdr:row>10</xdr:row>
      <xdr:rowOff>19050</xdr:rowOff>
    </xdr:to>
    <xdr:sp>
      <xdr:nvSpPr>
        <xdr:cNvPr id="21" name="Rectangle 107"/>
        <xdr:cNvSpPr>
          <a:spLocks/>
        </xdr:cNvSpPr>
      </xdr:nvSpPr>
      <xdr:spPr>
        <a:xfrm>
          <a:off x="4591050" y="2181225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</xdr:row>
      <xdr:rowOff>123825</xdr:rowOff>
    </xdr:from>
    <xdr:to>
      <xdr:col>18</xdr:col>
      <xdr:colOff>190500</xdr:colOff>
      <xdr:row>10</xdr:row>
      <xdr:rowOff>19050</xdr:rowOff>
    </xdr:to>
    <xdr:sp>
      <xdr:nvSpPr>
        <xdr:cNvPr id="22" name="Rectangle 108"/>
        <xdr:cNvSpPr>
          <a:spLocks/>
        </xdr:cNvSpPr>
      </xdr:nvSpPr>
      <xdr:spPr>
        <a:xfrm>
          <a:off x="4733925" y="2181225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10</xdr:row>
      <xdr:rowOff>47625</xdr:rowOff>
    </xdr:from>
    <xdr:to>
      <xdr:col>17</xdr:col>
      <xdr:colOff>152400</xdr:colOff>
      <xdr:row>10</xdr:row>
      <xdr:rowOff>171450</xdr:rowOff>
    </xdr:to>
    <xdr:sp>
      <xdr:nvSpPr>
        <xdr:cNvPr id="23" name="Rectangle 109"/>
        <xdr:cNvSpPr>
          <a:spLocks/>
        </xdr:cNvSpPr>
      </xdr:nvSpPr>
      <xdr:spPr>
        <a:xfrm>
          <a:off x="4438650" y="2333625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10</xdr:row>
      <xdr:rowOff>47625</xdr:rowOff>
    </xdr:from>
    <xdr:to>
      <xdr:col>18</xdr:col>
      <xdr:colOff>47625</xdr:colOff>
      <xdr:row>10</xdr:row>
      <xdr:rowOff>171450</xdr:rowOff>
    </xdr:to>
    <xdr:sp>
      <xdr:nvSpPr>
        <xdr:cNvPr id="24" name="Rectangle 110"/>
        <xdr:cNvSpPr>
          <a:spLocks/>
        </xdr:cNvSpPr>
      </xdr:nvSpPr>
      <xdr:spPr>
        <a:xfrm>
          <a:off x="4591050" y="2333625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</xdr:row>
      <xdr:rowOff>47625</xdr:rowOff>
    </xdr:from>
    <xdr:to>
      <xdr:col>18</xdr:col>
      <xdr:colOff>190500</xdr:colOff>
      <xdr:row>10</xdr:row>
      <xdr:rowOff>171450</xdr:rowOff>
    </xdr:to>
    <xdr:sp>
      <xdr:nvSpPr>
        <xdr:cNvPr id="25" name="Rectangle 111"/>
        <xdr:cNvSpPr>
          <a:spLocks/>
        </xdr:cNvSpPr>
      </xdr:nvSpPr>
      <xdr:spPr>
        <a:xfrm>
          <a:off x="4733925" y="2333625"/>
          <a:ext cx="8572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26" name="Line 112"/>
        <xdr:cNvSpPr>
          <a:spLocks/>
        </xdr:cNvSpPr>
      </xdr:nvSpPr>
      <xdr:spPr>
        <a:xfrm>
          <a:off x="5086350" y="1828800"/>
          <a:ext cx="314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12</xdr:row>
      <xdr:rowOff>0</xdr:rowOff>
    </xdr:to>
    <xdr:sp>
      <xdr:nvSpPr>
        <xdr:cNvPr id="27" name="Line 113"/>
        <xdr:cNvSpPr>
          <a:spLocks/>
        </xdr:cNvSpPr>
      </xdr:nvSpPr>
      <xdr:spPr>
        <a:xfrm>
          <a:off x="5400675" y="18288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28" name="Line 114"/>
        <xdr:cNvSpPr>
          <a:spLocks/>
        </xdr:cNvSpPr>
      </xdr:nvSpPr>
      <xdr:spPr>
        <a:xfrm>
          <a:off x="6372225" y="2743200"/>
          <a:ext cx="314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9" name="Line 115"/>
        <xdr:cNvSpPr>
          <a:spLocks/>
        </xdr:cNvSpPr>
      </xdr:nvSpPr>
      <xdr:spPr>
        <a:xfrm>
          <a:off x="6372225" y="2286000"/>
          <a:ext cx="314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30" name="Line 116"/>
        <xdr:cNvSpPr>
          <a:spLocks/>
        </xdr:cNvSpPr>
      </xdr:nvSpPr>
      <xdr:spPr>
        <a:xfrm flipH="1">
          <a:off x="6686550" y="22860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14</xdr:row>
      <xdr:rowOff>0</xdr:rowOff>
    </xdr:to>
    <xdr:sp>
      <xdr:nvSpPr>
        <xdr:cNvPr id="31" name="Line 117"/>
        <xdr:cNvSpPr>
          <a:spLocks/>
        </xdr:cNvSpPr>
      </xdr:nvSpPr>
      <xdr:spPr>
        <a:xfrm flipV="1">
          <a:off x="5657850" y="25146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14</xdr:row>
      <xdr:rowOff>0</xdr:rowOff>
    </xdr:to>
    <xdr:sp>
      <xdr:nvSpPr>
        <xdr:cNvPr id="32" name="Line 118"/>
        <xdr:cNvSpPr>
          <a:spLocks/>
        </xdr:cNvSpPr>
      </xdr:nvSpPr>
      <xdr:spPr>
        <a:xfrm flipH="1" flipV="1">
          <a:off x="4886325" y="27432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22</xdr:col>
      <xdr:colOff>0</xdr:colOff>
      <xdr:row>14</xdr:row>
      <xdr:rowOff>0</xdr:rowOff>
    </xdr:to>
    <xdr:sp>
      <xdr:nvSpPr>
        <xdr:cNvPr id="33" name="Line 119"/>
        <xdr:cNvSpPr>
          <a:spLocks/>
        </xdr:cNvSpPr>
      </xdr:nvSpPr>
      <xdr:spPr>
        <a:xfrm>
          <a:off x="4886325" y="320040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16</xdr:row>
      <xdr:rowOff>0</xdr:rowOff>
    </xdr:from>
    <xdr:to>
      <xdr:col>18</xdr:col>
      <xdr:colOff>123825</xdr:colOff>
      <xdr:row>19</xdr:row>
      <xdr:rowOff>0</xdr:rowOff>
    </xdr:to>
    <xdr:sp>
      <xdr:nvSpPr>
        <xdr:cNvPr id="34" name="Rectangle 120"/>
        <xdr:cNvSpPr>
          <a:spLocks/>
        </xdr:cNvSpPr>
      </xdr:nvSpPr>
      <xdr:spPr>
        <a:xfrm rot="1678768">
          <a:off x="4238625" y="3657600"/>
          <a:ext cx="51435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14</xdr:row>
      <xdr:rowOff>114300</xdr:rowOff>
    </xdr:from>
    <xdr:to>
      <xdr:col>17</xdr:col>
      <xdr:colOff>190500</xdr:colOff>
      <xdr:row>15</xdr:row>
      <xdr:rowOff>142875</xdr:rowOff>
    </xdr:to>
    <xdr:sp>
      <xdr:nvSpPr>
        <xdr:cNvPr id="35" name="Line 121"/>
        <xdr:cNvSpPr>
          <a:spLocks/>
        </xdr:cNvSpPr>
      </xdr:nvSpPr>
      <xdr:spPr>
        <a:xfrm rot="16200000">
          <a:off x="4429125" y="3314700"/>
          <a:ext cx="1333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123825</xdr:rowOff>
    </xdr:from>
    <xdr:to>
      <xdr:col>19</xdr:col>
      <xdr:colOff>133350</xdr:colOff>
      <xdr:row>16</xdr:row>
      <xdr:rowOff>152400</xdr:rowOff>
    </xdr:to>
    <xdr:sp>
      <xdr:nvSpPr>
        <xdr:cNvPr id="36" name="Line 122"/>
        <xdr:cNvSpPr>
          <a:spLocks/>
        </xdr:cNvSpPr>
      </xdr:nvSpPr>
      <xdr:spPr>
        <a:xfrm rot="16200000">
          <a:off x="4886325" y="3552825"/>
          <a:ext cx="1333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14</xdr:row>
      <xdr:rowOff>114300</xdr:rowOff>
    </xdr:from>
    <xdr:to>
      <xdr:col>19</xdr:col>
      <xdr:colOff>133350</xdr:colOff>
      <xdr:row>15</xdr:row>
      <xdr:rowOff>123825</xdr:rowOff>
    </xdr:to>
    <xdr:sp>
      <xdr:nvSpPr>
        <xdr:cNvPr id="37" name="Line 123"/>
        <xdr:cNvSpPr>
          <a:spLocks/>
        </xdr:cNvSpPr>
      </xdr:nvSpPr>
      <xdr:spPr>
        <a:xfrm>
          <a:off x="4562475" y="3314700"/>
          <a:ext cx="45720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16</xdr:row>
      <xdr:rowOff>161925</xdr:rowOff>
    </xdr:from>
    <xdr:to>
      <xdr:col>20</xdr:col>
      <xdr:colOff>209550</xdr:colOff>
      <xdr:row>17</xdr:row>
      <xdr:rowOff>171450</xdr:rowOff>
    </xdr:to>
    <xdr:sp>
      <xdr:nvSpPr>
        <xdr:cNvPr id="38" name="Line 124"/>
        <xdr:cNvSpPr>
          <a:spLocks/>
        </xdr:cNvSpPr>
      </xdr:nvSpPr>
      <xdr:spPr>
        <a:xfrm>
          <a:off x="4895850" y="3819525"/>
          <a:ext cx="45720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19</xdr:row>
      <xdr:rowOff>85725</xdr:rowOff>
    </xdr:from>
    <xdr:to>
      <xdr:col>19</xdr:col>
      <xdr:colOff>142875</xdr:colOff>
      <xdr:row>20</xdr:row>
      <xdr:rowOff>95250</xdr:rowOff>
    </xdr:to>
    <xdr:sp>
      <xdr:nvSpPr>
        <xdr:cNvPr id="39" name="Line 125"/>
        <xdr:cNvSpPr>
          <a:spLocks/>
        </xdr:cNvSpPr>
      </xdr:nvSpPr>
      <xdr:spPr>
        <a:xfrm>
          <a:off x="4572000" y="4429125"/>
          <a:ext cx="45720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17</xdr:row>
      <xdr:rowOff>161925</xdr:rowOff>
    </xdr:from>
    <xdr:to>
      <xdr:col>20</xdr:col>
      <xdr:colOff>209550</xdr:colOff>
      <xdr:row>20</xdr:row>
      <xdr:rowOff>95250</xdr:rowOff>
    </xdr:to>
    <xdr:sp>
      <xdr:nvSpPr>
        <xdr:cNvPr id="40" name="Line 126"/>
        <xdr:cNvSpPr>
          <a:spLocks/>
        </xdr:cNvSpPr>
      </xdr:nvSpPr>
      <xdr:spPr>
        <a:xfrm rot="16200000">
          <a:off x="5029200" y="4048125"/>
          <a:ext cx="32385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26</xdr:col>
      <xdr:colOff>0</xdr:colOff>
      <xdr:row>8</xdr:row>
      <xdr:rowOff>0</xdr:rowOff>
    </xdr:to>
    <xdr:sp>
      <xdr:nvSpPr>
        <xdr:cNvPr id="41" name="Line 127"/>
        <xdr:cNvSpPr>
          <a:spLocks/>
        </xdr:cNvSpPr>
      </xdr:nvSpPr>
      <xdr:spPr>
        <a:xfrm flipV="1">
          <a:off x="6172200" y="1828800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24</xdr:col>
      <xdr:colOff>0</xdr:colOff>
      <xdr:row>10</xdr:row>
      <xdr:rowOff>0</xdr:rowOff>
    </xdr:to>
    <xdr:sp>
      <xdr:nvSpPr>
        <xdr:cNvPr id="42" name="Line 128"/>
        <xdr:cNvSpPr>
          <a:spLocks/>
        </xdr:cNvSpPr>
      </xdr:nvSpPr>
      <xdr:spPr>
        <a:xfrm flipH="1">
          <a:off x="5915025" y="1828800"/>
          <a:ext cx="2571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59"/>
  <sheetViews>
    <sheetView tabSelected="1" view="pageBreakPreview" zoomScaleNormal="75" zoomScaleSheetLayoutView="100" workbookViewId="0" topLeftCell="A1">
      <selection activeCell="A1" sqref="A1"/>
    </sheetView>
  </sheetViews>
  <sheetFormatPr defaultColWidth="9.140625" defaultRowHeight="12"/>
  <cols>
    <col min="1" max="16384" width="1.7109375" style="1" customWidth="1"/>
  </cols>
  <sheetData>
    <row r="1" ht="27" customHeight="1">
      <c r="C1" s="242" t="s">
        <v>499</v>
      </c>
    </row>
    <row r="2" spans="1:187" ht="13.5">
      <c r="A2" s="194"/>
      <c r="B2" s="472" t="s">
        <v>0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</row>
    <row r="3" spans="1:187" ht="13.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</row>
    <row r="4" spans="1:187" ht="13.5">
      <c r="A4" s="194"/>
      <c r="B4" s="194"/>
      <c r="C4" s="194"/>
      <c r="D4" s="194" t="s">
        <v>1</v>
      </c>
      <c r="E4" s="194" t="s">
        <v>2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</row>
    <row r="5" spans="1:187" ht="13.5">
      <c r="A5" s="194"/>
      <c r="B5" s="194"/>
      <c r="C5" s="194"/>
      <c r="D5" s="194" t="s">
        <v>1</v>
      </c>
      <c r="E5" s="194" t="s">
        <v>466</v>
      </c>
      <c r="F5" s="194"/>
      <c r="G5" s="194"/>
      <c r="H5" s="194"/>
      <c r="I5" s="194"/>
      <c r="J5" s="194"/>
      <c r="K5" s="280">
        <v>50</v>
      </c>
      <c r="L5" s="280"/>
      <c r="M5" s="281"/>
      <c r="N5" s="194" t="s">
        <v>467</v>
      </c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</row>
    <row r="6" spans="1:187" ht="13.5">
      <c r="A6" s="194"/>
      <c r="B6" s="194"/>
      <c r="C6" s="194"/>
      <c r="D6" s="194" t="s">
        <v>1</v>
      </c>
      <c r="E6" s="366" t="s">
        <v>472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</row>
    <row r="7" spans="1:187" ht="13.5">
      <c r="A7" s="194"/>
      <c r="B7" s="194"/>
      <c r="C7" s="194"/>
      <c r="D7" s="194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</row>
    <row r="8" spans="1:187" ht="13.5">
      <c r="A8" s="194"/>
      <c r="B8" s="194"/>
      <c r="C8" s="194"/>
      <c r="D8" s="194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</row>
    <row r="9" spans="1:187" ht="23.2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</row>
    <row r="10" spans="1:187" ht="24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</row>
    <row r="11" spans="1:187" ht="24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</row>
    <row r="12" spans="1:187" ht="24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</row>
    <row r="13" spans="1:187" ht="24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</row>
    <row r="14" spans="1:187" ht="24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</row>
    <row r="15" spans="1:187" ht="24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</row>
    <row r="16" spans="1:187" ht="13.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</row>
    <row r="17" spans="1:187" ht="13.5">
      <c r="A17" s="194"/>
      <c r="B17" s="194"/>
      <c r="C17" s="194"/>
      <c r="D17" s="194"/>
      <c r="E17" s="194"/>
      <c r="F17" s="194" t="s">
        <v>3</v>
      </c>
      <c r="G17" s="194"/>
      <c r="H17" s="194"/>
      <c r="I17" s="194"/>
      <c r="J17" s="194"/>
      <c r="K17" s="194"/>
      <c r="L17" s="194"/>
      <c r="M17" s="194"/>
      <c r="N17" s="194"/>
      <c r="O17" s="282">
        <v>3</v>
      </c>
      <c r="P17" s="282"/>
      <c r="Q17" s="196" t="s">
        <v>465</v>
      </c>
      <c r="R17" s="282">
        <v>5</v>
      </c>
      <c r="S17" s="282"/>
      <c r="T17" s="196" t="s">
        <v>465</v>
      </c>
      <c r="U17" s="282">
        <v>2</v>
      </c>
      <c r="V17" s="282"/>
      <c r="W17" s="196"/>
      <c r="X17" s="194"/>
      <c r="Y17" s="194"/>
      <c r="Z17" s="194"/>
      <c r="AA17" s="194"/>
      <c r="AB17" s="194"/>
      <c r="AC17" s="194"/>
      <c r="AD17" s="194"/>
      <c r="AE17" s="194" t="s">
        <v>464</v>
      </c>
      <c r="AF17" s="194"/>
      <c r="AG17" s="194"/>
      <c r="AH17" s="194"/>
      <c r="AI17" s="194"/>
      <c r="AJ17" s="194"/>
      <c r="AK17" s="194"/>
      <c r="AL17" s="194"/>
      <c r="AM17" s="194"/>
      <c r="AN17" s="282">
        <v>2</v>
      </c>
      <c r="AO17" s="282"/>
      <c r="AP17" s="196" t="s">
        <v>465</v>
      </c>
      <c r="AQ17" s="282">
        <v>3</v>
      </c>
      <c r="AR17" s="282"/>
      <c r="AS17" s="196" t="s">
        <v>465</v>
      </c>
      <c r="AT17" s="282">
        <v>1</v>
      </c>
      <c r="AU17" s="282"/>
      <c r="AV17" s="196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</row>
    <row r="18" spans="1:187" ht="13.5">
      <c r="A18" s="194"/>
      <c r="B18" s="194"/>
      <c r="C18" s="194"/>
      <c r="D18" s="194"/>
      <c r="E18" s="194"/>
      <c r="F18" s="194"/>
      <c r="G18" s="194"/>
      <c r="H18" s="194"/>
      <c r="I18" s="194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</row>
    <row r="19" spans="1:187" ht="13.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</row>
    <row r="20" spans="1:187" ht="13.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</row>
    <row r="21" spans="1:187" ht="13.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</row>
    <row r="22" spans="1:187" ht="13.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</row>
    <row r="23" spans="1:187" ht="13.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</row>
    <row r="24" spans="1:187" ht="13.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</row>
    <row r="25" spans="1:188" ht="13.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536">
        <v>1</v>
      </c>
      <c r="BM25" s="535"/>
      <c r="BN25" s="535"/>
      <c r="BO25" s="535"/>
      <c r="BP25" s="535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536">
        <v>17</v>
      </c>
      <c r="CC25" s="535"/>
      <c r="CD25" s="535"/>
      <c r="CE25" s="535"/>
      <c r="CF25" s="535"/>
      <c r="CG25" s="534">
        <v>22</v>
      </c>
      <c r="CH25" s="535"/>
      <c r="CI25" s="535"/>
      <c r="CJ25" s="535"/>
      <c r="CK25" s="535"/>
      <c r="CL25" s="535"/>
      <c r="CM25" s="535"/>
      <c r="CN25" s="536">
        <v>29</v>
      </c>
      <c r="CO25" s="535"/>
      <c r="CP25" s="535"/>
      <c r="CQ25" s="535"/>
      <c r="CR25" s="535"/>
      <c r="CS25" s="535"/>
      <c r="CT25" s="535"/>
      <c r="CU25" s="534">
        <v>36</v>
      </c>
      <c r="CV25" s="535"/>
      <c r="CW25" s="535"/>
      <c r="CX25" s="535"/>
      <c r="CY25" s="535"/>
      <c r="CZ25" s="535"/>
      <c r="DA25" s="535"/>
      <c r="DB25" s="536">
        <v>43</v>
      </c>
      <c r="DC25" s="535"/>
      <c r="DD25" s="535"/>
      <c r="DE25" s="535"/>
      <c r="DF25" s="535"/>
      <c r="DG25" s="535"/>
      <c r="DH25" s="535"/>
      <c r="DI25" s="534">
        <v>50</v>
      </c>
      <c r="DJ25" s="535"/>
      <c r="DK25" s="535"/>
      <c r="DL25" s="535"/>
      <c r="DM25" s="535"/>
      <c r="DN25" s="535"/>
      <c r="DO25" s="535"/>
      <c r="DP25" s="536">
        <v>57</v>
      </c>
      <c r="DQ25" s="535"/>
      <c r="DR25" s="535"/>
      <c r="DS25" s="535"/>
      <c r="DT25" s="535"/>
      <c r="DU25" s="535"/>
      <c r="DV25" s="535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</row>
    <row r="26" spans="1:188" ht="162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501" t="s">
        <v>473</v>
      </c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/>
      <c r="BX26" s="502"/>
      <c r="BY26" s="502"/>
      <c r="BZ26" s="502"/>
      <c r="CA26" s="503"/>
      <c r="CB26" s="492" t="s">
        <v>474</v>
      </c>
      <c r="CC26" s="493"/>
      <c r="CD26" s="493"/>
      <c r="CE26" s="493"/>
      <c r="CF26" s="494"/>
      <c r="CG26" s="492" t="s">
        <v>475</v>
      </c>
      <c r="CH26" s="493"/>
      <c r="CI26" s="493"/>
      <c r="CJ26" s="493"/>
      <c r="CK26" s="493"/>
      <c r="CL26" s="493"/>
      <c r="CM26" s="494"/>
      <c r="CN26" s="492" t="s">
        <v>476</v>
      </c>
      <c r="CO26" s="493"/>
      <c r="CP26" s="493"/>
      <c r="CQ26" s="493"/>
      <c r="CR26" s="493"/>
      <c r="CS26" s="493"/>
      <c r="CT26" s="494"/>
      <c r="CU26" s="492" t="s">
        <v>477</v>
      </c>
      <c r="CV26" s="493"/>
      <c r="CW26" s="493"/>
      <c r="CX26" s="493"/>
      <c r="CY26" s="493"/>
      <c r="CZ26" s="493"/>
      <c r="DA26" s="494"/>
      <c r="DB26" s="492" t="s">
        <v>492</v>
      </c>
      <c r="DC26" s="493"/>
      <c r="DD26" s="493"/>
      <c r="DE26" s="493"/>
      <c r="DF26" s="493"/>
      <c r="DG26" s="493"/>
      <c r="DH26" s="494"/>
      <c r="DI26" s="492" t="s">
        <v>493</v>
      </c>
      <c r="DJ26" s="493"/>
      <c r="DK26" s="493"/>
      <c r="DL26" s="493"/>
      <c r="DM26" s="493"/>
      <c r="DN26" s="493"/>
      <c r="DO26" s="494"/>
      <c r="DP26" s="492" t="s">
        <v>478</v>
      </c>
      <c r="DQ26" s="493"/>
      <c r="DR26" s="493"/>
      <c r="DS26" s="493"/>
      <c r="DT26" s="493"/>
      <c r="DU26" s="493"/>
      <c r="DV26" s="4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</row>
    <row r="27" spans="1:188" ht="13.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504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505"/>
      <c r="BY27" s="505"/>
      <c r="BZ27" s="505"/>
      <c r="CA27" s="506"/>
      <c r="CB27" s="538"/>
      <c r="CC27" s="496"/>
      <c r="CD27" s="496"/>
      <c r="CE27" s="496"/>
      <c r="CF27" s="497"/>
      <c r="CG27" s="495"/>
      <c r="CH27" s="496"/>
      <c r="CI27" s="496"/>
      <c r="CJ27" s="496"/>
      <c r="CK27" s="496"/>
      <c r="CL27" s="496"/>
      <c r="CM27" s="497"/>
      <c r="CN27" s="495"/>
      <c r="CO27" s="496"/>
      <c r="CP27" s="496"/>
      <c r="CQ27" s="496"/>
      <c r="CR27" s="496"/>
      <c r="CS27" s="496"/>
      <c r="CT27" s="497"/>
      <c r="CU27" s="495"/>
      <c r="CV27" s="496"/>
      <c r="CW27" s="496"/>
      <c r="CX27" s="496"/>
      <c r="CY27" s="496"/>
      <c r="CZ27" s="496"/>
      <c r="DA27" s="497"/>
      <c r="DB27" s="495"/>
      <c r="DC27" s="496"/>
      <c r="DD27" s="496"/>
      <c r="DE27" s="496"/>
      <c r="DF27" s="496"/>
      <c r="DG27" s="496"/>
      <c r="DH27" s="497"/>
      <c r="DI27" s="495"/>
      <c r="DJ27" s="496"/>
      <c r="DK27" s="496"/>
      <c r="DL27" s="496"/>
      <c r="DM27" s="496"/>
      <c r="DN27" s="496"/>
      <c r="DO27" s="497"/>
      <c r="DP27" s="495"/>
      <c r="DQ27" s="496"/>
      <c r="DR27" s="496"/>
      <c r="DS27" s="496"/>
      <c r="DT27" s="496"/>
      <c r="DU27" s="496"/>
      <c r="DV27" s="497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</row>
    <row r="28" spans="1:188" ht="47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507" t="s">
        <v>479</v>
      </c>
      <c r="BM28" s="508"/>
      <c r="BN28" s="508"/>
      <c r="BO28" s="508"/>
      <c r="BP28" s="508"/>
      <c r="BQ28" s="508"/>
      <c r="BR28" s="508"/>
      <c r="BS28" s="508"/>
      <c r="BT28" s="508"/>
      <c r="BU28" s="508"/>
      <c r="BV28" s="508"/>
      <c r="BW28" s="508"/>
      <c r="BX28" s="508"/>
      <c r="BY28" s="508"/>
      <c r="BZ28" s="508"/>
      <c r="CA28" s="509"/>
      <c r="CB28" s="539" t="s">
        <v>480</v>
      </c>
      <c r="CC28" s="527"/>
      <c r="CD28" s="527"/>
      <c r="CE28" s="527"/>
      <c r="CF28" s="528"/>
      <c r="CG28" s="507" t="s">
        <v>481</v>
      </c>
      <c r="CH28" s="508"/>
      <c r="CI28" s="508"/>
      <c r="CJ28" s="508"/>
      <c r="CK28" s="508"/>
      <c r="CL28" s="508"/>
      <c r="CM28" s="509"/>
      <c r="CN28" s="526" t="s">
        <v>482</v>
      </c>
      <c r="CO28" s="527"/>
      <c r="CP28" s="527"/>
      <c r="CQ28" s="527"/>
      <c r="CR28" s="527"/>
      <c r="CS28" s="527"/>
      <c r="CT28" s="528"/>
      <c r="CU28" s="507" t="s">
        <v>483</v>
      </c>
      <c r="CV28" s="508"/>
      <c r="CW28" s="508"/>
      <c r="CX28" s="508"/>
      <c r="CY28" s="508"/>
      <c r="CZ28" s="508"/>
      <c r="DA28" s="509"/>
      <c r="DB28" s="507" t="s">
        <v>483</v>
      </c>
      <c r="DC28" s="508"/>
      <c r="DD28" s="508"/>
      <c r="DE28" s="508"/>
      <c r="DF28" s="508"/>
      <c r="DG28" s="508"/>
      <c r="DH28" s="509"/>
      <c r="DI28" s="507" t="s">
        <v>484</v>
      </c>
      <c r="DJ28" s="508"/>
      <c r="DK28" s="508"/>
      <c r="DL28" s="508"/>
      <c r="DM28" s="508"/>
      <c r="DN28" s="508"/>
      <c r="DO28" s="509"/>
      <c r="DP28" s="507" t="s">
        <v>482</v>
      </c>
      <c r="DQ28" s="508"/>
      <c r="DR28" s="508"/>
      <c r="DS28" s="508"/>
      <c r="DT28" s="508"/>
      <c r="DU28" s="508"/>
      <c r="DV28" s="509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</row>
    <row r="29" spans="1:188" ht="13.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236" t="s">
        <v>485</v>
      </c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510">
        <v>27</v>
      </c>
      <c r="CC29" s="511"/>
      <c r="CD29" s="511"/>
      <c r="CE29" s="511"/>
      <c r="CF29" s="512"/>
      <c r="CG29" s="519">
        <v>93200</v>
      </c>
      <c r="CH29" s="520"/>
      <c r="CI29" s="520"/>
      <c r="CJ29" s="520"/>
      <c r="CK29" s="520"/>
      <c r="CL29" s="520"/>
      <c r="CM29" s="521"/>
      <c r="CN29" s="519">
        <v>3830</v>
      </c>
      <c r="CO29" s="520"/>
      <c r="CP29" s="520"/>
      <c r="CQ29" s="520"/>
      <c r="CR29" s="520"/>
      <c r="CS29" s="520"/>
      <c r="CT29" s="521"/>
      <c r="CU29" s="529">
        <v>200000</v>
      </c>
      <c r="CV29" s="520"/>
      <c r="CW29" s="520"/>
      <c r="CX29" s="520"/>
      <c r="CY29" s="520"/>
      <c r="CZ29" s="520"/>
      <c r="DA29" s="521"/>
      <c r="DB29" s="529">
        <v>235</v>
      </c>
      <c r="DC29" s="520"/>
      <c r="DD29" s="520"/>
      <c r="DE29" s="520"/>
      <c r="DF29" s="520"/>
      <c r="DG29" s="520"/>
      <c r="DH29" s="521"/>
      <c r="DI29" s="532">
        <v>16.4</v>
      </c>
      <c r="DJ29" s="520"/>
      <c r="DK29" s="520"/>
      <c r="DL29" s="520"/>
      <c r="DM29" s="520"/>
      <c r="DN29" s="520"/>
      <c r="DO29" s="521"/>
      <c r="DP29" s="532">
        <v>348.3</v>
      </c>
      <c r="DQ29" s="520"/>
      <c r="DR29" s="520"/>
      <c r="DS29" s="520"/>
      <c r="DT29" s="520"/>
      <c r="DU29" s="520"/>
      <c r="DV29" s="521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</row>
    <row r="30" spans="1:188" ht="13.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237" t="s">
        <v>486</v>
      </c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498">
        <v>40</v>
      </c>
      <c r="CC30" s="499"/>
      <c r="CD30" s="499"/>
      <c r="CE30" s="499"/>
      <c r="CF30" s="500"/>
      <c r="CG30" s="522">
        <v>283000</v>
      </c>
      <c r="CH30" s="514"/>
      <c r="CI30" s="514"/>
      <c r="CJ30" s="514"/>
      <c r="CK30" s="514"/>
      <c r="CL30" s="514"/>
      <c r="CM30" s="515"/>
      <c r="CN30" s="522">
        <v>9440</v>
      </c>
      <c r="CO30" s="514"/>
      <c r="CP30" s="514"/>
      <c r="CQ30" s="514"/>
      <c r="CR30" s="514"/>
      <c r="CS30" s="514"/>
      <c r="CT30" s="515"/>
      <c r="CU30" s="513">
        <v>200000</v>
      </c>
      <c r="CV30" s="514"/>
      <c r="CW30" s="514"/>
      <c r="CX30" s="514"/>
      <c r="CY30" s="514"/>
      <c r="CZ30" s="514"/>
      <c r="DA30" s="515"/>
      <c r="DB30" s="513">
        <v>165</v>
      </c>
      <c r="DC30" s="514"/>
      <c r="DD30" s="514"/>
      <c r="DE30" s="514"/>
      <c r="DF30" s="514"/>
      <c r="DG30" s="514"/>
      <c r="DH30" s="515"/>
      <c r="DI30" s="533">
        <v>23.4</v>
      </c>
      <c r="DJ30" s="514"/>
      <c r="DK30" s="514"/>
      <c r="DL30" s="514"/>
      <c r="DM30" s="514"/>
      <c r="DN30" s="514"/>
      <c r="DO30" s="515"/>
      <c r="DP30" s="533">
        <v>517.2</v>
      </c>
      <c r="DQ30" s="514"/>
      <c r="DR30" s="514"/>
      <c r="DS30" s="514"/>
      <c r="DT30" s="514"/>
      <c r="DU30" s="514"/>
      <c r="DV30" s="515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</row>
    <row r="31" spans="1:188" ht="13.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237" t="s">
        <v>487</v>
      </c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498">
        <v>69</v>
      </c>
      <c r="CC31" s="499"/>
      <c r="CD31" s="499"/>
      <c r="CE31" s="499"/>
      <c r="CF31" s="500"/>
      <c r="CG31" s="522">
        <v>755000</v>
      </c>
      <c r="CH31" s="514"/>
      <c r="CI31" s="514"/>
      <c r="CJ31" s="514"/>
      <c r="CK31" s="514"/>
      <c r="CL31" s="514"/>
      <c r="CM31" s="515"/>
      <c r="CN31" s="522">
        <v>20100</v>
      </c>
      <c r="CO31" s="514"/>
      <c r="CP31" s="514"/>
      <c r="CQ31" s="514"/>
      <c r="CR31" s="514"/>
      <c r="CS31" s="514"/>
      <c r="CT31" s="515"/>
      <c r="CU31" s="513">
        <v>200000</v>
      </c>
      <c r="CV31" s="514"/>
      <c r="CW31" s="514"/>
      <c r="CX31" s="514"/>
      <c r="CY31" s="514"/>
      <c r="CZ31" s="514"/>
      <c r="DA31" s="515"/>
      <c r="DB31" s="513">
        <v>165</v>
      </c>
      <c r="DC31" s="514"/>
      <c r="DD31" s="514"/>
      <c r="DE31" s="514"/>
      <c r="DF31" s="514"/>
      <c r="DG31" s="514"/>
      <c r="DH31" s="515"/>
      <c r="DI31" s="533">
        <v>29.1</v>
      </c>
      <c r="DJ31" s="514"/>
      <c r="DK31" s="514"/>
      <c r="DL31" s="514"/>
      <c r="DM31" s="514"/>
      <c r="DN31" s="514"/>
      <c r="DO31" s="515"/>
      <c r="DP31" s="533">
        <v>892.7</v>
      </c>
      <c r="DQ31" s="514"/>
      <c r="DR31" s="514"/>
      <c r="DS31" s="514"/>
      <c r="DT31" s="514"/>
      <c r="DU31" s="514"/>
      <c r="DV31" s="515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</row>
    <row r="32" spans="1:188" ht="13.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237" t="s">
        <v>488</v>
      </c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498">
        <v>93</v>
      </c>
      <c r="CC32" s="499"/>
      <c r="CD32" s="499"/>
      <c r="CE32" s="499"/>
      <c r="CF32" s="500"/>
      <c r="CG32" s="522">
        <v>1870000</v>
      </c>
      <c r="CH32" s="514"/>
      <c r="CI32" s="514"/>
      <c r="CJ32" s="514"/>
      <c r="CK32" s="514"/>
      <c r="CL32" s="514"/>
      <c r="CM32" s="515"/>
      <c r="CN32" s="522">
        <v>37500</v>
      </c>
      <c r="CO32" s="514"/>
      <c r="CP32" s="514"/>
      <c r="CQ32" s="514"/>
      <c r="CR32" s="514"/>
      <c r="CS32" s="514"/>
      <c r="CT32" s="515"/>
      <c r="CU32" s="513">
        <v>200000</v>
      </c>
      <c r="CV32" s="514"/>
      <c r="CW32" s="514"/>
      <c r="CX32" s="514"/>
      <c r="CY32" s="514"/>
      <c r="CZ32" s="514"/>
      <c r="DA32" s="515"/>
      <c r="DB32" s="513">
        <v>165</v>
      </c>
      <c r="DC32" s="514"/>
      <c r="DD32" s="514"/>
      <c r="DE32" s="514"/>
      <c r="DF32" s="514"/>
      <c r="DG32" s="514"/>
      <c r="DH32" s="515"/>
      <c r="DI32" s="533">
        <v>39.3</v>
      </c>
      <c r="DJ32" s="514"/>
      <c r="DK32" s="514"/>
      <c r="DL32" s="514"/>
      <c r="DM32" s="514"/>
      <c r="DN32" s="514"/>
      <c r="DO32" s="515"/>
      <c r="DP32" s="513">
        <v>1213</v>
      </c>
      <c r="DQ32" s="514"/>
      <c r="DR32" s="514"/>
      <c r="DS32" s="514"/>
      <c r="DT32" s="514"/>
      <c r="DU32" s="514"/>
      <c r="DV32" s="515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</row>
    <row r="33" spans="1:188" ht="13.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237" t="s">
        <v>489</v>
      </c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498">
        <v>40</v>
      </c>
      <c r="CC33" s="499"/>
      <c r="CD33" s="499"/>
      <c r="CE33" s="499"/>
      <c r="CF33" s="500"/>
      <c r="CG33" s="522">
        <v>283000</v>
      </c>
      <c r="CH33" s="514"/>
      <c r="CI33" s="514"/>
      <c r="CJ33" s="514"/>
      <c r="CK33" s="514"/>
      <c r="CL33" s="514"/>
      <c r="CM33" s="515"/>
      <c r="CN33" s="522">
        <v>9440</v>
      </c>
      <c r="CO33" s="514"/>
      <c r="CP33" s="514"/>
      <c r="CQ33" s="514"/>
      <c r="CR33" s="514"/>
      <c r="CS33" s="514"/>
      <c r="CT33" s="515"/>
      <c r="CU33" s="513">
        <v>200000</v>
      </c>
      <c r="CV33" s="514"/>
      <c r="CW33" s="514"/>
      <c r="CX33" s="514"/>
      <c r="CY33" s="514"/>
      <c r="CZ33" s="514"/>
      <c r="DA33" s="515"/>
      <c r="DB33" s="513">
        <v>215</v>
      </c>
      <c r="DC33" s="514"/>
      <c r="DD33" s="514"/>
      <c r="DE33" s="514"/>
      <c r="DF33" s="514"/>
      <c r="DG33" s="514"/>
      <c r="DH33" s="515"/>
      <c r="DI33" s="533">
        <v>23.4</v>
      </c>
      <c r="DJ33" s="514"/>
      <c r="DK33" s="514"/>
      <c r="DL33" s="514"/>
      <c r="DM33" s="514"/>
      <c r="DN33" s="514"/>
      <c r="DO33" s="515"/>
      <c r="DP33" s="533">
        <v>517.2</v>
      </c>
      <c r="DQ33" s="514"/>
      <c r="DR33" s="514"/>
      <c r="DS33" s="514"/>
      <c r="DT33" s="514"/>
      <c r="DU33" s="514"/>
      <c r="DV33" s="515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</row>
    <row r="34" spans="1:188" ht="13.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475" t="s">
        <v>4</v>
      </c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237" t="s">
        <v>490</v>
      </c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498">
        <v>69</v>
      </c>
      <c r="CC34" s="499"/>
      <c r="CD34" s="499"/>
      <c r="CE34" s="499"/>
      <c r="CF34" s="500"/>
      <c r="CG34" s="522">
        <v>755000</v>
      </c>
      <c r="CH34" s="514"/>
      <c r="CI34" s="514"/>
      <c r="CJ34" s="514"/>
      <c r="CK34" s="514"/>
      <c r="CL34" s="514"/>
      <c r="CM34" s="515"/>
      <c r="CN34" s="522">
        <v>20100</v>
      </c>
      <c r="CO34" s="514"/>
      <c r="CP34" s="514"/>
      <c r="CQ34" s="514"/>
      <c r="CR34" s="514"/>
      <c r="CS34" s="514"/>
      <c r="CT34" s="515"/>
      <c r="CU34" s="513">
        <v>200000</v>
      </c>
      <c r="CV34" s="514"/>
      <c r="CW34" s="514"/>
      <c r="CX34" s="514"/>
      <c r="CY34" s="514"/>
      <c r="CZ34" s="514"/>
      <c r="DA34" s="515"/>
      <c r="DB34" s="513">
        <v>215</v>
      </c>
      <c r="DC34" s="514"/>
      <c r="DD34" s="514"/>
      <c r="DE34" s="514"/>
      <c r="DF34" s="514"/>
      <c r="DG34" s="514"/>
      <c r="DH34" s="515"/>
      <c r="DI34" s="533">
        <v>29.1</v>
      </c>
      <c r="DJ34" s="514"/>
      <c r="DK34" s="514"/>
      <c r="DL34" s="514"/>
      <c r="DM34" s="514"/>
      <c r="DN34" s="514"/>
      <c r="DO34" s="515"/>
      <c r="DP34" s="533">
        <v>892.7</v>
      </c>
      <c r="DQ34" s="514"/>
      <c r="DR34" s="514"/>
      <c r="DS34" s="514"/>
      <c r="DT34" s="514"/>
      <c r="DU34" s="514"/>
      <c r="DV34" s="515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</row>
    <row r="35" spans="1:188" ht="13.5">
      <c r="A35" s="194"/>
      <c r="B35" s="199" t="s">
        <v>5</v>
      </c>
      <c r="C35" s="194"/>
      <c r="D35" s="194"/>
      <c r="E35" s="194" t="s">
        <v>6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238" t="s">
        <v>491</v>
      </c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516">
        <v>93</v>
      </c>
      <c r="CC35" s="517"/>
      <c r="CD35" s="517"/>
      <c r="CE35" s="517"/>
      <c r="CF35" s="518"/>
      <c r="CG35" s="523">
        <v>1870000</v>
      </c>
      <c r="CH35" s="524"/>
      <c r="CI35" s="524"/>
      <c r="CJ35" s="524"/>
      <c r="CK35" s="524"/>
      <c r="CL35" s="524"/>
      <c r="CM35" s="525"/>
      <c r="CN35" s="523">
        <v>37500</v>
      </c>
      <c r="CO35" s="524"/>
      <c r="CP35" s="524"/>
      <c r="CQ35" s="524"/>
      <c r="CR35" s="524"/>
      <c r="CS35" s="524"/>
      <c r="CT35" s="525"/>
      <c r="CU35" s="530">
        <v>200000</v>
      </c>
      <c r="CV35" s="524"/>
      <c r="CW35" s="524"/>
      <c r="CX35" s="524"/>
      <c r="CY35" s="524"/>
      <c r="CZ35" s="524"/>
      <c r="DA35" s="525"/>
      <c r="DB35" s="530">
        <v>215</v>
      </c>
      <c r="DC35" s="524"/>
      <c r="DD35" s="524"/>
      <c r="DE35" s="524"/>
      <c r="DF35" s="524"/>
      <c r="DG35" s="524"/>
      <c r="DH35" s="525"/>
      <c r="DI35" s="531">
        <v>39.3</v>
      </c>
      <c r="DJ35" s="524"/>
      <c r="DK35" s="524"/>
      <c r="DL35" s="524"/>
      <c r="DM35" s="524"/>
      <c r="DN35" s="524"/>
      <c r="DO35" s="525"/>
      <c r="DP35" s="530">
        <v>1213</v>
      </c>
      <c r="DQ35" s="524"/>
      <c r="DR35" s="524"/>
      <c r="DS35" s="524"/>
      <c r="DT35" s="524"/>
      <c r="DU35" s="524"/>
      <c r="DV35" s="525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</row>
    <row r="36" spans="1:187" ht="13.5">
      <c r="A36" s="194"/>
      <c r="B36" s="194"/>
      <c r="C36" s="194"/>
      <c r="D36" s="194"/>
      <c r="E36" s="194"/>
      <c r="F36" s="194" t="s">
        <v>7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</row>
    <row r="37" spans="1:187" ht="13.5">
      <c r="A37" s="194"/>
      <c r="B37" s="194"/>
      <c r="C37" s="194"/>
      <c r="D37" s="194"/>
      <c r="E37" s="194"/>
      <c r="F37" s="194"/>
      <c r="G37" s="194" t="s">
        <v>1</v>
      </c>
      <c r="H37" s="194" t="s">
        <v>8</v>
      </c>
      <c r="I37" s="194"/>
      <c r="J37" s="194"/>
      <c r="K37" s="194"/>
      <c r="L37" s="273">
        <v>1.8</v>
      </c>
      <c r="M37" s="273"/>
      <c r="N37" s="273"/>
      <c r="O37" s="194" t="s">
        <v>9</v>
      </c>
      <c r="P37" s="194"/>
      <c r="Q37" s="194" t="s">
        <v>10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273">
        <v>38</v>
      </c>
      <c r="AN37" s="273"/>
      <c r="AO37" s="273"/>
      <c r="AP37" s="273" t="s">
        <v>452</v>
      </c>
      <c r="AQ37" s="273"/>
      <c r="AR37" s="273"/>
      <c r="AS37" s="273"/>
      <c r="AT37" s="273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</row>
    <row r="38" spans="1:187" ht="13.5">
      <c r="A38" s="194"/>
      <c r="B38" s="194"/>
      <c r="C38" s="194"/>
      <c r="D38" s="194"/>
      <c r="E38" s="194"/>
      <c r="F38" s="194"/>
      <c r="G38" s="194" t="s">
        <v>1</v>
      </c>
      <c r="H38" s="194" t="s">
        <v>8</v>
      </c>
      <c r="I38" s="194"/>
      <c r="J38" s="194"/>
      <c r="K38" s="194"/>
      <c r="L38" s="273">
        <v>1.8</v>
      </c>
      <c r="M38" s="273"/>
      <c r="N38" s="273"/>
      <c r="O38" s="194" t="s">
        <v>9</v>
      </c>
      <c r="P38" s="194"/>
      <c r="Q38" s="194" t="s">
        <v>11</v>
      </c>
      <c r="R38" s="194"/>
      <c r="S38" s="194"/>
      <c r="T38" s="194"/>
      <c r="U38" s="471">
        <v>2</v>
      </c>
      <c r="V38" s="471"/>
      <c r="W38" s="471"/>
      <c r="X38" s="194" t="s">
        <v>9</v>
      </c>
      <c r="Y38" s="194"/>
      <c r="Z38" s="194" t="s">
        <v>10</v>
      </c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273">
        <v>35</v>
      </c>
      <c r="AN38" s="273"/>
      <c r="AO38" s="273"/>
      <c r="AP38" s="273" t="s">
        <v>452</v>
      </c>
      <c r="AQ38" s="273"/>
      <c r="AR38" s="273"/>
      <c r="AS38" s="273"/>
      <c r="AT38" s="273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</row>
    <row r="39" spans="1:187" ht="13.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200"/>
      <c r="V39" s="200"/>
      <c r="W39" s="200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</row>
    <row r="40" spans="1:187" ht="13.5">
      <c r="A40" s="194"/>
      <c r="B40" s="194"/>
      <c r="C40" s="194"/>
      <c r="D40" s="194" t="s">
        <v>12</v>
      </c>
      <c r="E40" s="194"/>
      <c r="F40" s="194"/>
      <c r="G40" s="194"/>
      <c r="H40" s="194" t="s">
        <v>13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 t="s">
        <v>14</v>
      </c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</row>
    <row r="41" spans="1:187" ht="13.5">
      <c r="A41" s="194"/>
      <c r="B41" s="194"/>
      <c r="C41" s="194"/>
      <c r="D41" s="194"/>
      <c r="E41" s="194"/>
      <c r="F41" s="194"/>
      <c r="G41" s="194"/>
      <c r="H41" s="366" t="s">
        <v>15</v>
      </c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</row>
    <row r="42" spans="1:187" ht="13.5">
      <c r="A42" s="194"/>
      <c r="B42" s="194"/>
      <c r="C42" s="194"/>
      <c r="D42" s="194"/>
      <c r="E42" s="194"/>
      <c r="F42" s="194"/>
      <c r="G42" s="194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</row>
    <row r="43" spans="1:187" ht="13.5">
      <c r="A43" s="194"/>
      <c r="B43" s="194"/>
      <c r="C43" s="194"/>
      <c r="D43" s="194"/>
      <c r="E43" s="194"/>
      <c r="F43" s="194"/>
      <c r="G43" s="194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</row>
    <row r="44" spans="1:187" ht="13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 t="s">
        <v>16</v>
      </c>
      <c r="N44" s="194"/>
      <c r="O44" s="194"/>
      <c r="P44" s="194"/>
      <c r="Q44" s="194"/>
      <c r="R44" s="194" t="s">
        <v>17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 t="s">
        <v>18</v>
      </c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9" t="s">
        <v>26</v>
      </c>
      <c r="BK44" s="194"/>
      <c r="BL44" s="194"/>
      <c r="BM44" s="194" t="s">
        <v>27</v>
      </c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</row>
    <row r="45" spans="1:187" ht="13.5">
      <c r="A45" s="194"/>
      <c r="B45" s="194"/>
      <c r="C45" s="194"/>
      <c r="D45" s="194"/>
      <c r="E45" s="194"/>
      <c r="F45" s="194"/>
      <c r="G45" s="194"/>
      <c r="H45" s="432" t="s">
        <v>19</v>
      </c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4"/>
      <c r="U45" s="441" t="s">
        <v>20</v>
      </c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3"/>
      <c r="AS45" s="447" t="s">
        <v>21</v>
      </c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9"/>
      <c r="BE45" s="194"/>
      <c r="BF45" s="194"/>
      <c r="BG45" s="194"/>
      <c r="BH45" s="194"/>
      <c r="BI45" s="194"/>
      <c r="BJ45" s="194"/>
      <c r="BK45" s="194"/>
      <c r="BL45" s="194"/>
      <c r="BM45" s="194" t="s">
        <v>28</v>
      </c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</row>
    <row r="46" spans="1:187" ht="13.5">
      <c r="A46" s="194"/>
      <c r="B46" s="194"/>
      <c r="C46" s="194"/>
      <c r="D46" s="194"/>
      <c r="E46" s="194"/>
      <c r="F46" s="194"/>
      <c r="G46" s="194"/>
      <c r="H46" s="435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7"/>
      <c r="U46" s="444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6"/>
      <c r="AS46" s="450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2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</row>
    <row r="47" spans="1:187" ht="13.5" customHeight="1">
      <c r="A47" s="194"/>
      <c r="B47" s="194"/>
      <c r="C47" s="194"/>
      <c r="D47" s="194"/>
      <c r="E47" s="194"/>
      <c r="F47" s="194"/>
      <c r="G47" s="194"/>
      <c r="H47" s="435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7"/>
      <c r="U47" s="453" t="s">
        <v>450</v>
      </c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5"/>
      <c r="AG47" s="459" t="s">
        <v>451</v>
      </c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1"/>
      <c r="AS47" s="465" t="s">
        <v>450</v>
      </c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7"/>
      <c r="BE47" s="194"/>
      <c r="BF47" s="194"/>
      <c r="BG47" s="194"/>
      <c r="BH47" s="194"/>
      <c r="BI47" s="194"/>
      <c r="BJ47" s="194"/>
      <c r="BK47" s="194"/>
      <c r="BL47" s="194"/>
      <c r="BM47" s="194"/>
      <c r="BN47" s="419" t="s">
        <v>29</v>
      </c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420"/>
      <c r="BZ47" s="425" t="s">
        <v>111</v>
      </c>
      <c r="CA47" s="426"/>
      <c r="CB47" s="426"/>
      <c r="CC47" s="426"/>
      <c r="CD47" s="426"/>
      <c r="CE47" s="427"/>
      <c r="CF47" s="428"/>
      <c r="CG47" s="421" t="s">
        <v>30</v>
      </c>
      <c r="CH47" s="422"/>
      <c r="CI47" s="422"/>
      <c r="CJ47" s="422"/>
      <c r="CK47" s="422"/>
      <c r="CL47" s="422"/>
      <c r="CM47" s="422"/>
      <c r="CN47" s="422"/>
      <c r="CO47" s="422"/>
      <c r="CP47" s="422"/>
      <c r="CQ47" s="423"/>
      <c r="CR47" s="424" t="s">
        <v>31</v>
      </c>
      <c r="CS47" s="394"/>
      <c r="CT47" s="394"/>
      <c r="CU47" s="394"/>
      <c r="CV47" s="394"/>
      <c r="CW47" s="394"/>
      <c r="CX47" s="420"/>
      <c r="CY47" s="424" t="s">
        <v>32</v>
      </c>
      <c r="CZ47" s="394"/>
      <c r="DA47" s="394"/>
      <c r="DB47" s="394"/>
      <c r="DC47" s="394"/>
      <c r="DD47" s="394"/>
      <c r="DE47" s="394"/>
      <c r="DF47" s="420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</row>
    <row r="48" spans="1:187" ht="13.5" customHeight="1">
      <c r="A48" s="194"/>
      <c r="B48" s="194"/>
      <c r="C48" s="194"/>
      <c r="D48" s="194"/>
      <c r="E48" s="194"/>
      <c r="F48" s="194"/>
      <c r="G48" s="194"/>
      <c r="H48" s="438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40"/>
      <c r="U48" s="456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8"/>
      <c r="AG48" s="462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4"/>
      <c r="AS48" s="468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70"/>
      <c r="BE48" s="194"/>
      <c r="BF48" s="194"/>
      <c r="BG48" s="194"/>
      <c r="BH48" s="194"/>
      <c r="BI48" s="194"/>
      <c r="BJ48" s="194"/>
      <c r="BK48" s="194"/>
      <c r="BL48" s="194"/>
      <c r="BM48" s="194"/>
      <c r="BN48" s="389" t="s">
        <v>33</v>
      </c>
      <c r="BO48" s="390"/>
      <c r="BP48" s="390"/>
      <c r="BQ48" s="390"/>
      <c r="BR48" s="390"/>
      <c r="BS48" s="390"/>
      <c r="BT48" s="390"/>
      <c r="BU48" s="390"/>
      <c r="BV48" s="390"/>
      <c r="BW48" s="390"/>
      <c r="BX48" s="390"/>
      <c r="BY48" s="391"/>
      <c r="BZ48" s="416" t="s">
        <v>51</v>
      </c>
      <c r="CA48" s="417"/>
      <c r="CB48" s="417"/>
      <c r="CC48" s="417"/>
      <c r="CD48" s="417"/>
      <c r="CE48" s="417"/>
      <c r="CF48" s="418"/>
      <c r="CG48" s="401">
        <f>VLOOKUP($BZ$48,$BH$60:$CI$105,13,FALSE)</f>
        <v>1219</v>
      </c>
      <c r="CH48" s="402"/>
      <c r="CI48" s="402"/>
      <c r="CJ48" s="402"/>
      <c r="CK48" s="394" t="s">
        <v>34</v>
      </c>
      <c r="CL48" s="394"/>
      <c r="CM48" s="402">
        <f>VLOOKUP($BZ$48,$BH$63:$CI$105,9,FALSE)</f>
        <v>1700</v>
      </c>
      <c r="CN48" s="402"/>
      <c r="CO48" s="402"/>
      <c r="CP48" s="402"/>
      <c r="CQ48" s="201"/>
      <c r="CR48" s="398">
        <f>VLOOKUP($BZ$48,$BH$63:$CI$105,23,FALSE)*9.80665</f>
        <v>152.003075</v>
      </c>
      <c r="CS48" s="399"/>
      <c r="CT48" s="399"/>
      <c r="CU48" s="399"/>
      <c r="CV48" s="399"/>
      <c r="CW48" s="399"/>
      <c r="CX48" s="400"/>
      <c r="CY48" s="403" t="s">
        <v>454</v>
      </c>
      <c r="CZ48" s="404"/>
      <c r="DA48" s="404"/>
      <c r="DB48" s="404"/>
      <c r="DC48" s="404"/>
      <c r="DD48" s="404"/>
      <c r="DE48" s="404"/>
      <c r="DF48" s="405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</row>
    <row r="49" spans="1:187" ht="13.5">
      <c r="A49" s="194"/>
      <c r="B49" s="194"/>
      <c r="C49" s="194"/>
      <c r="D49" s="194"/>
      <c r="E49" s="194"/>
      <c r="F49" s="194"/>
      <c r="G49" s="194"/>
      <c r="H49" s="419" t="s">
        <v>22</v>
      </c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420"/>
      <c r="U49" s="424">
        <v>42.6</v>
      </c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420"/>
      <c r="AG49" s="424">
        <v>39.2</v>
      </c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420"/>
      <c r="AS49" s="424">
        <v>34.3</v>
      </c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420"/>
      <c r="BE49" s="194"/>
      <c r="BF49" s="194"/>
      <c r="BG49" s="194"/>
      <c r="BH49" s="194"/>
      <c r="BI49" s="194"/>
      <c r="BJ49" s="194"/>
      <c r="BK49" s="194"/>
      <c r="BL49" s="194"/>
      <c r="BM49" s="194"/>
      <c r="BN49" s="389" t="s">
        <v>35</v>
      </c>
      <c r="BO49" s="390"/>
      <c r="BP49" s="390"/>
      <c r="BQ49" s="390"/>
      <c r="BR49" s="390"/>
      <c r="BS49" s="390"/>
      <c r="BT49" s="390"/>
      <c r="BU49" s="390"/>
      <c r="BV49" s="390"/>
      <c r="BW49" s="390"/>
      <c r="BX49" s="390"/>
      <c r="BY49" s="391"/>
      <c r="BZ49" s="333"/>
      <c r="CA49" s="334"/>
      <c r="CB49" s="334"/>
      <c r="CC49" s="334"/>
      <c r="CD49" s="334"/>
      <c r="CE49" s="335"/>
      <c r="CF49" s="336"/>
      <c r="CG49" s="412">
        <v>36.4</v>
      </c>
      <c r="CH49" s="413"/>
      <c r="CI49" s="413"/>
      <c r="CJ49" s="413"/>
      <c r="CK49" s="394" t="s">
        <v>34</v>
      </c>
      <c r="CL49" s="394"/>
      <c r="CM49" s="393">
        <v>225</v>
      </c>
      <c r="CN49" s="393"/>
      <c r="CO49" s="393"/>
      <c r="CP49" s="393"/>
      <c r="CQ49" s="202"/>
      <c r="CR49" s="395">
        <v>11</v>
      </c>
      <c r="CS49" s="396"/>
      <c r="CT49" s="396"/>
      <c r="CU49" s="396"/>
      <c r="CV49" s="396"/>
      <c r="CW49" s="396"/>
      <c r="CX49" s="397"/>
      <c r="CY49" s="406"/>
      <c r="CZ49" s="407"/>
      <c r="DA49" s="407"/>
      <c r="DB49" s="407"/>
      <c r="DC49" s="407"/>
      <c r="DD49" s="407"/>
      <c r="DE49" s="407"/>
      <c r="DF49" s="408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</row>
    <row r="50" spans="1:187" ht="13.5">
      <c r="A50" s="194"/>
      <c r="B50" s="194"/>
      <c r="C50" s="194"/>
      <c r="D50" s="194"/>
      <c r="E50" s="194"/>
      <c r="F50" s="194"/>
      <c r="G50" s="194"/>
      <c r="H50" s="429" t="s">
        <v>23</v>
      </c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1"/>
      <c r="U50" s="424">
        <v>40.6</v>
      </c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420"/>
      <c r="AG50" s="424">
        <v>37.2</v>
      </c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420"/>
      <c r="AS50" s="424">
        <v>32.8</v>
      </c>
      <c r="AT50" s="394"/>
      <c r="AU50" s="394"/>
      <c r="AV50" s="394"/>
      <c r="AW50" s="394"/>
      <c r="AX50" s="394"/>
      <c r="AY50" s="394"/>
      <c r="AZ50" s="394"/>
      <c r="BA50" s="394"/>
      <c r="BB50" s="394"/>
      <c r="BC50" s="394"/>
      <c r="BD50" s="420"/>
      <c r="BE50" s="194"/>
      <c r="BF50" s="194"/>
      <c r="BG50" s="194"/>
      <c r="BH50" s="194"/>
      <c r="BI50" s="194"/>
      <c r="BJ50" s="194"/>
      <c r="BK50" s="194"/>
      <c r="BL50" s="194"/>
      <c r="BM50" s="194"/>
      <c r="BN50" s="389" t="s">
        <v>37</v>
      </c>
      <c r="BO50" s="390"/>
      <c r="BP50" s="390"/>
      <c r="BQ50" s="390"/>
      <c r="BR50" s="390"/>
      <c r="BS50" s="390"/>
      <c r="BT50" s="390"/>
      <c r="BU50" s="390"/>
      <c r="BV50" s="390"/>
      <c r="BW50" s="390"/>
      <c r="BX50" s="390"/>
      <c r="BY50" s="391"/>
      <c r="BZ50" s="333"/>
      <c r="CA50" s="334"/>
      <c r="CB50" s="334"/>
      <c r="CC50" s="334"/>
      <c r="CD50" s="334"/>
      <c r="CE50" s="335"/>
      <c r="CF50" s="336"/>
      <c r="CG50" s="414">
        <v>507.5</v>
      </c>
      <c r="CH50" s="415"/>
      <c r="CI50" s="415"/>
      <c r="CJ50" s="415"/>
      <c r="CK50" s="415"/>
      <c r="CL50" s="415"/>
      <c r="CM50" s="415"/>
      <c r="CN50" s="415"/>
      <c r="CO50" s="415"/>
      <c r="CP50" s="415"/>
      <c r="CQ50" s="201"/>
      <c r="CR50" s="395">
        <v>9</v>
      </c>
      <c r="CS50" s="396"/>
      <c r="CT50" s="396"/>
      <c r="CU50" s="396"/>
      <c r="CV50" s="396"/>
      <c r="CW50" s="396"/>
      <c r="CX50" s="397"/>
      <c r="CY50" s="406"/>
      <c r="CZ50" s="407"/>
      <c r="DA50" s="407"/>
      <c r="DB50" s="407"/>
      <c r="DC50" s="407"/>
      <c r="DD50" s="407"/>
      <c r="DE50" s="407"/>
      <c r="DF50" s="408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</row>
    <row r="51" spans="1:187" ht="13.5">
      <c r="A51" s="194"/>
      <c r="B51" s="194"/>
      <c r="C51" s="194"/>
      <c r="D51" s="194"/>
      <c r="E51" s="194"/>
      <c r="F51" s="194"/>
      <c r="G51" s="194"/>
      <c r="H51" s="429" t="s">
        <v>24</v>
      </c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1"/>
      <c r="U51" s="424">
        <v>38.7</v>
      </c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420"/>
      <c r="AG51" s="424">
        <v>35.7</v>
      </c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420"/>
      <c r="AS51" s="424">
        <v>31.3</v>
      </c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420"/>
      <c r="BE51" s="194"/>
      <c r="BF51" s="194"/>
      <c r="BG51" s="194"/>
      <c r="BH51" s="194"/>
      <c r="BI51" s="194"/>
      <c r="BJ51" s="194"/>
      <c r="BK51" s="194"/>
      <c r="BL51" s="194"/>
      <c r="BM51" s="194"/>
      <c r="BN51" s="389" t="s">
        <v>38</v>
      </c>
      <c r="BO51" s="390"/>
      <c r="BP51" s="390"/>
      <c r="BQ51" s="390"/>
      <c r="BR51" s="390"/>
      <c r="BS51" s="390"/>
      <c r="BT51" s="390"/>
      <c r="BU51" s="390"/>
      <c r="BV51" s="390"/>
      <c r="BW51" s="390"/>
      <c r="BX51" s="390"/>
      <c r="BY51" s="391"/>
      <c r="BZ51" s="314" t="s">
        <v>425</v>
      </c>
      <c r="CA51" s="315"/>
      <c r="CB51" s="315"/>
      <c r="CC51" s="315"/>
      <c r="CD51" s="315"/>
      <c r="CE51" s="315"/>
      <c r="CF51" s="316"/>
      <c r="CG51" s="401">
        <f>VLOOKUP($BZ$51,$CO$65:$DP$81,9,FALSE)</f>
        <v>1219</v>
      </c>
      <c r="CH51" s="402"/>
      <c r="CI51" s="402"/>
      <c r="CJ51" s="402"/>
      <c r="CK51" s="394" t="s">
        <v>34</v>
      </c>
      <c r="CL51" s="394"/>
      <c r="CM51" s="402">
        <f>VLOOKUP($BZ$51,$CO$65:$DP$81,13,FALSE)</f>
        <v>1829</v>
      </c>
      <c r="CN51" s="402"/>
      <c r="CO51" s="402"/>
      <c r="CP51" s="402"/>
      <c r="CQ51" s="202"/>
      <c r="CR51" s="398">
        <f>VLOOKUP($BZ$51,$CO$65:$DP$81,23,FALSE)*9.80665</f>
        <v>43.14926</v>
      </c>
      <c r="CS51" s="399"/>
      <c r="CT51" s="399"/>
      <c r="CU51" s="399"/>
      <c r="CV51" s="399"/>
      <c r="CW51" s="399"/>
      <c r="CX51" s="400"/>
      <c r="CY51" s="406"/>
      <c r="CZ51" s="407"/>
      <c r="DA51" s="407"/>
      <c r="DB51" s="407"/>
      <c r="DC51" s="407"/>
      <c r="DD51" s="407"/>
      <c r="DE51" s="407"/>
      <c r="DF51" s="408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</row>
    <row r="52" spans="1:187" ht="13.5">
      <c r="A52" s="194"/>
      <c r="B52" s="194"/>
      <c r="C52" s="194"/>
      <c r="D52" s="194"/>
      <c r="E52" s="194"/>
      <c r="F52" s="194"/>
      <c r="G52" s="194"/>
      <c r="H52" s="429" t="s">
        <v>25</v>
      </c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1"/>
      <c r="U52" s="424">
        <v>37.2</v>
      </c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420"/>
      <c r="AG52" s="424">
        <v>34.3</v>
      </c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420"/>
      <c r="AS52" s="424">
        <v>29.8</v>
      </c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420"/>
      <c r="BE52" s="194"/>
      <c r="BF52" s="194"/>
      <c r="BG52" s="194"/>
      <c r="BH52" s="194"/>
      <c r="BI52" s="194"/>
      <c r="BJ52" s="194"/>
      <c r="BK52" s="194"/>
      <c r="BL52" s="194"/>
      <c r="BM52" s="194"/>
      <c r="BN52" s="389" t="s">
        <v>42</v>
      </c>
      <c r="BO52" s="390"/>
      <c r="BP52" s="390"/>
      <c r="BQ52" s="390"/>
      <c r="BR52" s="390"/>
      <c r="BS52" s="390"/>
      <c r="BT52" s="390"/>
      <c r="BU52" s="390"/>
      <c r="BV52" s="390"/>
      <c r="BW52" s="390"/>
      <c r="BX52" s="390"/>
      <c r="BY52" s="391"/>
      <c r="BZ52" s="333"/>
      <c r="CA52" s="334"/>
      <c r="CB52" s="334"/>
      <c r="CC52" s="334"/>
      <c r="CD52" s="334"/>
      <c r="CE52" s="335"/>
      <c r="CF52" s="336"/>
      <c r="CG52" s="392">
        <v>500</v>
      </c>
      <c r="CH52" s="393"/>
      <c r="CI52" s="393"/>
      <c r="CJ52" s="393"/>
      <c r="CK52" s="394" t="s">
        <v>34</v>
      </c>
      <c r="CL52" s="394"/>
      <c r="CM52" s="393">
        <v>1829</v>
      </c>
      <c r="CN52" s="393"/>
      <c r="CO52" s="393"/>
      <c r="CP52" s="393"/>
      <c r="CQ52" s="201"/>
      <c r="CR52" s="395">
        <v>172</v>
      </c>
      <c r="CS52" s="396"/>
      <c r="CT52" s="396"/>
      <c r="CU52" s="396"/>
      <c r="CV52" s="396"/>
      <c r="CW52" s="396"/>
      <c r="CX52" s="397"/>
      <c r="CY52" s="406"/>
      <c r="CZ52" s="407"/>
      <c r="DA52" s="407"/>
      <c r="DB52" s="407"/>
      <c r="DC52" s="407"/>
      <c r="DD52" s="407"/>
      <c r="DE52" s="407"/>
      <c r="DF52" s="408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</row>
    <row r="53" spans="1:187" ht="13.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389" t="s">
        <v>47</v>
      </c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1"/>
      <c r="BZ53" s="333"/>
      <c r="CA53" s="334"/>
      <c r="CB53" s="334"/>
      <c r="CC53" s="334"/>
      <c r="CD53" s="334"/>
      <c r="CE53" s="335"/>
      <c r="CF53" s="336"/>
      <c r="CG53" s="392">
        <v>1050</v>
      </c>
      <c r="CH53" s="393"/>
      <c r="CI53" s="393"/>
      <c r="CJ53" s="393"/>
      <c r="CK53" s="394" t="s">
        <v>34</v>
      </c>
      <c r="CL53" s="394"/>
      <c r="CM53" s="393">
        <v>1829</v>
      </c>
      <c r="CN53" s="393"/>
      <c r="CO53" s="393"/>
      <c r="CP53" s="393"/>
      <c r="CQ53" s="202"/>
      <c r="CR53" s="395">
        <v>129</v>
      </c>
      <c r="CS53" s="396"/>
      <c r="CT53" s="396"/>
      <c r="CU53" s="396"/>
      <c r="CV53" s="396"/>
      <c r="CW53" s="396"/>
      <c r="CX53" s="397"/>
      <c r="CY53" s="406"/>
      <c r="CZ53" s="407"/>
      <c r="DA53" s="407"/>
      <c r="DB53" s="407"/>
      <c r="DC53" s="407"/>
      <c r="DD53" s="407"/>
      <c r="DE53" s="407"/>
      <c r="DF53" s="408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</row>
    <row r="54" spans="1:187" ht="13.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389" t="s">
        <v>48</v>
      </c>
      <c r="BO54" s="390"/>
      <c r="BP54" s="390"/>
      <c r="BQ54" s="390"/>
      <c r="BR54" s="390"/>
      <c r="BS54" s="390"/>
      <c r="BT54" s="390"/>
      <c r="BU54" s="390"/>
      <c r="BV54" s="390"/>
      <c r="BW54" s="390"/>
      <c r="BX54" s="390"/>
      <c r="BY54" s="391"/>
      <c r="BZ54" s="333"/>
      <c r="CA54" s="334"/>
      <c r="CB54" s="334"/>
      <c r="CC54" s="334"/>
      <c r="CD54" s="334"/>
      <c r="CE54" s="335"/>
      <c r="CF54" s="336"/>
      <c r="CG54" s="392">
        <v>450</v>
      </c>
      <c r="CH54" s="393"/>
      <c r="CI54" s="393"/>
      <c r="CJ54" s="393"/>
      <c r="CK54" s="394" t="s">
        <v>34</v>
      </c>
      <c r="CL54" s="394"/>
      <c r="CM54" s="393">
        <v>1829</v>
      </c>
      <c r="CN54" s="393"/>
      <c r="CO54" s="393"/>
      <c r="CP54" s="393"/>
      <c r="CQ54" s="201"/>
      <c r="CR54" s="395">
        <v>110</v>
      </c>
      <c r="CS54" s="396"/>
      <c r="CT54" s="396"/>
      <c r="CU54" s="396"/>
      <c r="CV54" s="396"/>
      <c r="CW54" s="396"/>
      <c r="CX54" s="397"/>
      <c r="CY54" s="406"/>
      <c r="CZ54" s="407"/>
      <c r="DA54" s="407"/>
      <c r="DB54" s="407"/>
      <c r="DC54" s="407"/>
      <c r="DD54" s="407"/>
      <c r="DE54" s="407"/>
      <c r="DF54" s="408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</row>
    <row r="55" spans="1:187" ht="13.5">
      <c r="A55" s="194"/>
      <c r="B55" s="203" t="s">
        <v>33</v>
      </c>
      <c r="C55" s="203"/>
      <c r="D55" s="203"/>
      <c r="E55" s="203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389" t="s">
        <v>50</v>
      </c>
      <c r="BO55" s="390"/>
      <c r="BP55" s="390"/>
      <c r="BQ55" s="390"/>
      <c r="BR55" s="390"/>
      <c r="BS55" s="390"/>
      <c r="BT55" s="390"/>
      <c r="BU55" s="390"/>
      <c r="BV55" s="390"/>
      <c r="BW55" s="390"/>
      <c r="BX55" s="390"/>
      <c r="BY55" s="391"/>
      <c r="BZ55" s="333"/>
      <c r="CA55" s="334"/>
      <c r="CB55" s="334"/>
      <c r="CC55" s="334"/>
      <c r="CD55" s="334"/>
      <c r="CE55" s="335"/>
      <c r="CF55" s="336"/>
      <c r="CG55" s="392">
        <v>1725</v>
      </c>
      <c r="CH55" s="393"/>
      <c r="CI55" s="393"/>
      <c r="CJ55" s="393"/>
      <c r="CK55" s="394" t="s">
        <v>34</v>
      </c>
      <c r="CL55" s="394"/>
      <c r="CM55" s="393">
        <v>1829</v>
      </c>
      <c r="CN55" s="393"/>
      <c r="CO55" s="393"/>
      <c r="CP55" s="393"/>
      <c r="CQ55" s="202"/>
      <c r="CR55" s="395">
        <v>287</v>
      </c>
      <c r="CS55" s="396"/>
      <c r="CT55" s="396"/>
      <c r="CU55" s="396"/>
      <c r="CV55" s="396"/>
      <c r="CW55" s="396"/>
      <c r="CX55" s="397"/>
      <c r="CY55" s="406"/>
      <c r="CZ55" s="407"/>
      <c r="DA55" s="407"/>
      <c r="DB55" s="407"/>
      <c r="DC55" s="407"/>
      <c r="DD55" s="407"/>
      <c r="DE55" s="407"/>
      <c r="DF55" s="408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</row>
    <row r="56" spans="1:187" ht="13.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389" t="s">
        <v>52</v>
      </c>
      <c r="BO56" s="390"/>
      <c r="BP56" s="390"/>
      <c r="BQ56" s="390"/>
      <c r="BR56" s="390"/>
      <c r="BS56" s="390"/>
      <c r="BT56" s="390"/>
      <c r="BU56" s="390"/>
      <c r="BV56" s="390"/>
      <c r="BW56" s="390"/>
      <c r="BX56" s="390"/>
      <c r="BY56" s="391"/>
      <c r="BZ56" s="333"/>
      <c r="CA56" s="334"/>
      <c r="CB56" s="334"/>
      <c r="CC56" s="334"/>
      <c r="CD56" s="334"/>
      <c r="CE56" s="335"/>
      <c r="CF56" s="336"/>
      <c r="CG56" s="392">
        <v>140</v>
      </c>
      <c r="CH56" s="393"/>
      <c r="CI56" s="393"/>
      <c r="CJ56" s="393"/>
      <c r="CK56" s="394" t="s">
        <v>34</v>
      </c>
      <c r="CL56" s="394"/>
      <c r="CM56" s="393">
        <v>406</v>
      </c>
      <c r="CN56" s="393"/>
      <c r="CO56" s="393"/>
      <c r="CP56" s="393"/>
      <c r="CQ56" s="204"/>
      <c r="CR56" s="395">
        <v>36</v>
      </c>
      <c r="CS56" s="396"/>
      <c r="CT56" s="396"/>
      <c r="CU56" s="396"/>
      <c r="CV56" s="396"/>
      <c r="CW56" s="396"/>
      <c r="CX56" s="397"/>
      <c r="CY56" s="409"/>
      <c r="CZ56" s="410"/>
      <c r="DA56" s="410"/>
      <c r="DB56" s="410"/>
      <c r="DC56" s="410"/>
      <c r="DD56" s="410"/>
      <c r="DE56" s="410"/>
      <c r="DF56" s="411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</row>
    <row r="57" spans="1:187" ht="13.5">
      <c r="A57" s="194"/>
      <c r="B57" s="194"/>
      <c r="C57" s="194"/>
      <c r="D57" s="194"/>
      <c r="E57" s="194" t="s">
        <v>56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</row>
    <row r="58" spans="1:187" ht="13.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</row>
    <row r="59" spans="1:187" ht="13.5">
      <c r="A59" s="194"/>
      <c r="B59" s="194"/>
      <c r="C59" s="194"/>
      <c r="D59" s="199" t="s">
        <v>5</v>
      </c>
      <c r="E59" s="194"/>
      <c r="F59" s="194"/>
      <c r="G59" s="194" t="s">
        <v>58</v>
      </c>
      <c r="H59" s="194"/>
      <c r="I59" s="194"/>
      <c r="J59" s="194"/>
      <c r="K59" s="194"/>
      <c r="L59" s="194"/>
      <c r="M59" s="194" t="s">
        <v>59</v>
      </c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</row>
    <row r="60" spans="1:187" ht="13.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>
        <v>6</v>
      </c>
      <c r="AG60" s="194">
        <v>8</v>
      </c>
      <c r="AH60" s="194">
        <v>8</v>
      </c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203" t="s">
        <v>36</v>
      </c>
      <c r="BI60" s="203"/>
      <c r="BJ60" s="203"/>
      <c r="BK60" s="203"/>
      <c r="BL60" s="203"/>
      <c r="BM60" s="203"/>
      <c r="BN60" s="203"/>
      <c r="BO60" s="203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203" t="s">
        <v>424</v>
      </c>
      <c r="CP60" s="203"/>
      <c r="CQ60" s="203"/>
      <c r="CR60" s="203"/>
      <c r="CS60" s="203"/>
      <c r="CT60" s="203"/>
      <c r="CU60" s="203"/>
      <c r="CV60" s="203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</row>
    <row r="61" spans="1:187" ht="13.5">
      <c r="A61" s="194"/>
      <c r="B61" s="194"/>
      <c r="C61" s="194"/>
      <c r="D61" s="194"/>
      <c r="E61" s="194"/>
      <c r="F61" s="194"/>
      <c r="G61" s="194"/>
      <c r="H61" s="194"/>
      <c r="I61" s="194" t="s">
        <v>33</v>
      </c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386">
        <f>+$CR$48</f>
        <v>152.003075</v>
      </c>
      <c r="AD61" s="274"/>
      <c r="AE61" s="274"/>
      <c r="AF61" s="273" t="s">
        <v>62</v>
      </c>
      <c r="AG61" s="273"/>
      <c r="AH61" s="273"/>
      <c r="AI61" s="273"/>
      <c r="AJ61" s="268" t="s">
        <v>34</v>
      </c>
      <c r="AK61" s="268"/>
      <c r="AL61" s="194"/>
      <c r="AM61" s="388">
        <v>3</v>
      </c>
      <c r="AN61" s="388"/>
      <c r="AO61" s="388"/>
      <c r="AP61" s="194"/>
      <c r="AQ61" s="268" t="s">
        <v>63</v>
      </c>
      <c r="AR61" s="268"/>
      <c r="AS61" s="194"/>
      <c r="AT61" s="274">
        <f>ROUND($AC$61*$AM$61,0)</f>
        <v>456</v>
      </c>
      <c r="AU61" s="274"/>
      <c r="AV61" s="274"/>
      <c r="AW61" s="274"/>
      <c r="AX61" s="268" t="s">
        <v>64</v>
      </c>
      <c r="AY61" s="268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4"/>
      <c r="FS61" s="194"/>
      <c r="FT61" s="194"/>
      <c r="FU61" s="194"/>
      <c r="FV61" s="194"/>
      <c r="FW61" s="194"/>
      <c r="FX61" s="194"/>
      <c r="FY61" s="194"/>
      <c r="FZ61" s="194"/>
      <c r="GA61" s="194"/>
      <c r="GB61" s="194"/>
      <c r="GC61" s="194"/>
      <c r="GD61" s="194"/>
      <c r="GE61" s="194"/>
    </row>
    <row r="62" spans="1:187" ht="13.5">
      <c r="A62" s="194"/>
      <c r="B62" s="194"/>
      <c r="C62" s="194"/>
      <c r="D62" s="194"/>
      <c r="E62" s="194"/>
      <c r="F62" s="194"/>
      <c r="G62" s="194"/>
      <c r="H62" s="194"/>
      <c r="I62" s="194" t="s">
        <v>66</v>
      </c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386">
        <f>+$CR$49</f>
        <v>11</v>
      </c>
      <c r="AD62" s="274"/>
      <c r="AE62" s="274"/>
      <c r="AF62" s="194"/>
      <c r="AG62" s="194"/>
      <c r="AH62" s="194"/>
      <c r="AI62" s="194"/>
      <c r="AJ62" s="268" t="s">
        <v>34</v>
      </c>
      <c r="AK62" s="268"/>
      <c r="AL62" s="194"/>
      <c r="AM62" s="275">
        <f>$AM$61*2</f>
        <v>6</v>
      </c>
      <c r="AN62" s="275"/>
      <c r="AO62" s="275"/>
      <c r="AP62" s="194"/>
      <c r="AQ62" s="268" t="s">
        <v>63</v>
      </c>
      <c r="AR62" s="268"/>
      <c r="AS62" s="194"/>
      <c r="AT62" s="274">
        <f>ROUND($AC$62*$AM$62,0)</f>
        <v>66</v>
      </c>
      <c r="AU62" s="274"/>
      <c r="AV62" s="274"/>
      <c r="AW62" s="274"/>
      <c r="AX62" s="268" t="s">
        <v>64</v>
      </c>
      <c r="AY62" s="268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 t="s">
        <v>39</v>
      </c>
      <c r="BJ62" s="346">
        <v>1219</v>
      </c>
      <c r="BK62" s="346"/>
      <c r="BL62" s="346"/>
      <c r="BM62" s="346"/>
      <c r="BN62" s="194" t="s">
        <v>40</v>
      </c>
      <c r="BO62" s="194"/>
      <c r="BP62" s="194"/>
      <c r="BQ62" s="194" t="s">
        <v>41</v>
      </c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346"/>
      <c r="CR62" s="346"/>
      <c r="CS62" s="346"/>
      <c r="CT62" s="346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</row>
    <row r="63" spans="1:187" ht="13.5">
      <c r="A63" s="194"/>
      <c r="B63" s="194"/>
      <c r="C63" s="194"/>
      <c r="D63" s="194"/>
      <c r="E63" s="194"/>
      <c r="F63" s="194"/>
      <c r="G63" s="194"/>
      <c r="H63" s="194"/>
      <c r="I63" s="194" t="s">
        <v>37</v>
      </c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386">
        <f>+$CR$50</f>
        <v>9</v>
      </c>
      <c r="AD63" s="274"/>
      <c r="AE63" s="274"/>
      <c r="AF63" s="194"/>
      <c r="AG63" s="194"/>
      <c r="AH63" s="194"/>
      <c r="AI63" s="194"/>
      <c r="AJ63" s="268" t="s">
        <v>34</v>
      </c>
      <c r="AK63" s="268"/>
      <c r="AL63" s="194"/>
      <c r="AM63" s="275">
        <f>$AM$61*2</f>
        <v>6</v>
      </c>
      <c r="AN63" s="275"/>
      <c r="AO63" s="275"/>
      <c r="AP63" s="194"/>
      <c r="AQ63" s="268" t="s">
        <v>63</v>
      </c>
      <c r="AR63" s="268"/>
      <c r="AS63" s="194"/>
      <c r="AT63" s="274">
        <f>ROUND($AC$63*$AM$63,0)</f>
        <v>54</v>
      </c>
      <c r="AU63" s="274"/>
      <c r="AV63" s="274"/>
      <c r="AW63" s="274"/>
      <c r="AX63" s="268" t="s">
        <v>64</v>
      </c>
      <c r="AY63" s="268"/>
      <c r="AZ63" s="194"/>
      <c r="BA63" s="194"/>
      <c r="BB63" s="194"/>
      <c r="BC63" s="194"/>
      <c r="BD63" s="194"/>
      <c r="BE63" s="194"/>
      <c r="BF63" s="194"/>
      <c r="BG63" s="194"/>
      <c r="BH63" s="360" t="s">
        <v>43</v>
      </c>
      <c r="BI63" s="361"/>
      <c r="BJ63" s="361"/>
      <c r="BK63" s="361"/>
      <c r="BL63" s="361"/>
      <c r="BM63" s="361"/>
      <c r="BN63" s="361"/>
      <c r="BO63" s="362"/>
      <c r="BP63" s="360" t="s">
        <v>8</v>
      </c>
      <c r="BQ63" s="361"/>
      <c r="BR63" s="361"/>
      <c r="BS63" s="362"/>
      <c r="BT63" s="360" t="s">
        <v>44</v>
      </c>
      <c r="BU63" s="361"/>
      <c r="BV63" s="361"/>
      <c r="BW63" s="362"/>
      <c r="BX63" s="348" t="s">
        <v>45</v>
      </c>
      <c r="BY63" s="349"/>
      <c r="BZ63" s="349"/>
      <c r="CA63" s="349"/>
      <c r="CB63" s="349"/>
      <c r="CC63" s="350"/>
      <c r="CD63" s="348" t="s">
        <v>46</v>
      </c>
      <c r="CE63" s="349"/>
      <c r="CF63" s="349"/>
      <c r="CG63" s="349"/>
      <c r="CH63" s="349"/>
      <c r="CI63" s="354"/>
      <c r="CJ63" s="194"/>
      <c r="CK63" s="194"/>
      <c r="CL63" s="194"/>
      <c r="CM63" s="194"/>
      <c r="CN63" s="194"/>
      <c r="CO63" s="360" t="s">
        <v>43</v>
      </c>
      <c r="CP63" s="361"/>
      <c r="CQ63" s="361"/>
      <c r="CR63" s="361"/>
      <c r="CS63" s="361"/>
      <c r="CT63" s="361"/>
      <c r="CU63" s="361"/>
      <c r="CV63" s="362"/>
      <c r="CW63" s="360" t="s">
        <v>8</v>
      </c>
      <c r="CX63" s="361"/>
      <c r="CY63" s="361"/>
      <c r="CZ63" s="362"/>
      <c r="DA63" s="360" t="s">
        <v>44</v>
      </c>
      <c r="DB63" s="361"/>
      <c r="DC63" s="361"/>
      <c r="DD63" s="362"/>
      <c r="DE63" s="348" t="s">
        <v>427</v>
      </c>
      <c r="DF63" s="349"/>
      <c r="DG63" s="349"/>
      <c r="DH63" s="349"/>
      <c r="DI63" s="349"/>
      <c r="DJ63" s="350"/>
      <c r="DK63" s="348" t="s">
        <v>46</v>
      </c>
      <c r="DL63" s="349"/>
      <c r="DM63" s="349"/>
      <c r="DN63" s="349"/>
      <c r="DO63" s="349"/>
      <c r="DP63" s="35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4"/>
      <c r="FS63" s="194"/>
      <c r="FT63" s="194"/>
      <c r="FU63" s="194"/>
      <c r="FV63" s="194"/>
      <c r="FW63" s="194"/>
      <c r="FX63" s="194"/>
      <c r="FY63" s="194"/>
      <c r="FZ63" s="194"/>
      <c r="GA63" s="194"/>
      <c r="GB63" s="194"/>
      <c r="GC63" s="194"/>
      <c r="GD63" s="194"/>
      <c r="GE63" s="194"/>
    </row>
    <row r="64" spans="1:187" ht="13.5">
      <c r="A64" s="194"/>
      <c r="B64" s="194"/>
      <c r="C64" s="194"/>
      <c r="D64" s="194"/>
      <c r="E64" s="194"/>
      <c r="F64" s="194"/>
      <c r="G64" s="194"/>
      <c r="H64" s="194"/>
      <c r="I64" s="194" t="s">
        <v>68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386">
        <f>+$CR$51</f>
        <v>43.14926</v>
      </c>
      <c r="AD64" s="274"/>
      <c r="AE64" s="274"/>
      <c r="AF64" s="194"/>
      <c r="AG64" s="194"/>
      <c r="AH64" s="194"/>
      <c r="AI64" s="194"/>
      <c r="AJ64" s="268" t="s">
        <v>34</v>
      </c>
      <c r="AK64" s="268"/>
      <c r="AL64" s="194"/>
      <c r="AM64" s="387">
        <f>($AM$61-1)*2</f>
        <v>4</v>
      </c>
      <c r="AN64" s="387"/>
      <c r="AO64" s="387"/>
      <c r="AP64" s="194"/>
      <c r="AQ64" s="268" t="s">
        <v>63</v>
      </c>
      <c r="AR64" s="268"/>
      <c r="AS64" s="194"/>
      <c r="AT64" s="274">
        <f>ROUND($AC$64*$AM$64,0)</f>
        <v>173</v>
      </c>
      <c r="AU64" s="274"/>
      <c r="AV64" s="274"/>
      <c r="AW64" s="274"/>
      <c r="AX64" s="268" t="s">
        <v>64</v>
      </c>
      <c r="AY64" s="268"/>
      <c r="AZ64" s="194"/>
      <c r="BA64" s="194"/>
      <c r="BB64" s="194"/>
      <c r="BC64" s="194"/>
      <c r="BD64" s="194"/>
      <c r="BE64" s="194"/>
      <c r="BF64" s="194"/>
      <c r="BG64" s="194"/>
      <c r="BH64" s="363"/>
      <c r="BI64" s="364"/>
      <c r="BJ64" s="364"/>
      <c r="BK64" s="364"/>
      <c r="BL64" s="364"/>
      <c r="BM64" s="364"/>
      <c r="BN64" s="364"/>
      <c r="BO64" s="365"/>
      <c r="BP64" s="363"/>
      <c r="BQ64" s="364"/>
      <c r="BR64" s="364"/>
      <c r="BS64" s="365"/>
      <c r="BT64" s="363"/>
      <c r="BU64" s="364"/>
      <c r="BV64" s="364"/>
      <c r="BW64" s="365"/>
      <c r="BX64" s="351"/>
      <c r="BY64" s="352"/>
      <c r="BZ64" s="352"/>
      <c r="CA64" s="352"/>
      <c r="CB64" s="352"/>
      <c r="CC64" s="353"/>
      <c r="CD64" s="351"/>
      <c r="CE64" s="352"/>
      <c r="CF64" s="352"/>
      <c r="CG64" s="352"/>
      <c r="CH64" s="352"/>
      <c r="CI64" s="355"/>
      <c r="CJ64" s="194"/>
      <c r="CK64" s="194"/>
      <c r="CL64" s="194"/>
      <c r="CM64" s="194"/>
      <c r="CN64" s="194"/>
      <c r="CO64" s="363"/>
      <c r="CP64" s="364"/>
      <c r="CQ64" s="364"/>
      <c r="CR64" s="364"/>
      <c r="CS64" s="364"/>
      <c r="CT64" s="364"/>
      <c r="CU64" s="364"/>
      <c r="CV64" s="365"/>
      <c r="CW64" s="363"/>
      <c r="CX64" s="364"/>
      <c r="CY64" s="364"/>
      <c r="CZ64" s="365"/>
      <c r="DA64" s="363"/>
      <c r="DB64" s="364"/>
      <c r="DC64" s="364"/>
      <c r="DD64" s="365"/>
      <c r="DE64" s="351"/>
      <c r="DF64" s="352"/>
      <c r="DG64" s="352"/>
      <c r="DH64" s="352"/>
      <c r="DI64" s="352"/>
      <c r="DJ64" s="353"/>
      <c r="DK64" s="351"/>
      <c r="DL64" s="352"/>
      <c r="DM64" s="352"/>
      <c r="DN64" s="352"/>
      <c r="DO64" s="352"/>
      <c r="DP64" s="355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</row>
    <row r="65" spans="1:187" ht="13.5">
      <c r="A65" s="194"/>
      <c r="B65" s="194"/>
      <c r="C65" s="194"/>
      <c r="D65" s="194"/>
      <c r="E65" s="194"/>
      <c r="F65" s="194"/>
      <c r="G65" s="194"/>
      <c r="H65" s="194"/>
      <c r="I65" s="194" t="s">
        <v>69</v>
      </c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386">
        <f>+$CR$52</f>
        <v>172</v>
      </c>
      <c r="AD65" s="274"/>
      <c r="AE65" s="274"/>
      <c r="AF65" s="194"/>
      <c r="AG65" s="194"/>
      <c r="AH65" s="194"/>
      <c r="AI65" s="194"/>
      <c r="AJ65" s="268" t="s">
        <v>34</v>
      </c>
      <c r="AK65" s="268"/>
      <c r="AL65" s="194"/>
      <c r="AM65" s="387">
        <f>$AM$61-1</f>
        <v>2</v>
      </c>
      <c r="AN65" s="387"/>
      <c r="AO65" s="387"/>
      <c r="AP65" s="194"/>
      <c r="AQ65" s="268" t="s">
        <v>63</v>
      </c>
      <c r="AR65" s="268"/>
      <c r="AS65" s="194"/>
      <c r="AT65" s="274">
        <f>ROUND(AC65*AM65,0)</f>
        <v>344</v>
      </c>
      <c r="AU65" s="274"/>
      <c r="AV65" s="274"/>
      <c r="AW65" s="274"/>
      <c r="AX65" s="268" t="s">
        <v>64</v>
      </c>
      <c r="AY65" s="268"/>
      <c r="AZ65" s="194"/>
      <c r="BA65" s="194"/>
      <c r="BB65" s="194"/>
      <c r="BC65" s="194"/>
      <c r="BD65" s="194"/>
      <c r="BE65" s="194"/>
      <c r="BF65" s="194"/>
      <c r="BG65" s="194"/>
      <c r="BH65" s="253" t="s">
        <v>49</v>
      </c>
      <c r="BI65" s="254"/>
      <c r="BJ65" s="254"/>
      <c r="BK65" s="254"/>
      <c r="BL65" s="254"/>
      <c r="BM65" s="254"/>
      <c r="BN65" s="254"/>
      <c r="BO65" s="255"/>
      <c r="BP65" s="288">
        <v>1930</v>
      </c>
      <c r="BQ65" s="289"/>
      <c r="BR65" s="289"/>
      <c r="BS65" s="290"/>
      <c r="BT65" s="288">
        <v>1219</v>
      </c>
      <c r="BU65" s="289"/>
      <c r="BV65" s="289"/>
      <c r="BW65" s="290"/>
      <c r="BX65" s="291">
        <v>4500</v>
      </c>
      <c r="BY65" s="292"/>
      <c r="BZ65" s="292"/>
      <c r="CA65" s="292"/>
      <c r="CB65" s="292"/>
      <c r="CC65" s="293"/>
      <c r="CD65" s="319">
        <v>20.4</v>
      </c>
      <c r="CE65" s="320"/>
      <c r="CF65" s="320"/>
      <c r="CG65" s="320"/>
      <c r="CH65" s="320"/>
      <c r="CI65" s="321"/>
      <c r="CJ65" s="194"/>
      <c r="CK65" s="194"/>
      <c r="CL65" s="194"/>
      <c r="CM65" s="194"/>
      <c r="CN65" s="194"/>
      <c r="CO65" s="253" t="s">
        <v>426</v>
      </c>
      <c r="CP65" s="254"/>
      <c r="CQ65" s="254"/>
      <c r="CR65" s="254"/>
      <c r="CS65" s="254"/>
      <c r="CT65" s="254"/>
      <c r="CU65" s="254"/>
      <c r="CV65" s="255"/>
      <c r="CW65" s="288">
        <v>1219</v>
      </c>
      <c r="CX65" s="289"/>
      <c r="CY65" s="289"/>
      <c r="CZ65" s="290"/>
      <c r="DA65" s="288">
        <v>1829</v>
      </c>
      <c r="DB65" s="289"/>
      <c r="DC65" s="289"/>
      <c r="DD65" s="290"/>
      <c r="DE65" s="291">
        <v>2198</v>
      </c>
      <c r="DF65" s="292"/>
      <c r="DG65" s="292"/>
      <c r="DH65" s="292"/>
      <c r="DI65" s="292"/>
      <c r="DJ65" s="293"/>
      <c r="DK65" s="243">
        <v>4.4</v>
      </c>
      <c r="DL65" s="244"/>
      <c r="DM65" s="244"/>
      <c r="DN65" s="244"/>
      <c r="DO65" s="244"/>
      <c r="DP65" s="245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4"/>
      <c r="FS65" s="194"/>
      <c r="FT65" s="194"/>
      <c r="FU65" s="194"/>
      <c r="FV65" s="194"/>
      <c r="FW65" s="194"/>
      <c r="FX65" s="194"/>
      <c r="FY65" s="194"/>
      <c r="FZ65" s="194"/>
      <c r="GA65" s="194"/>
      <c r="GB65" s="194"/>
      <c r="GC65" s="194"/>
      <c r="GD65" s="194"/>
      <c r="GE65" s="194"/>
    </row>
    <row r="66" spans="1:187" ht="13.5">
      <c r="A66" s="194"/>
      <c r="B66" s="194"/>
      <c r="C66" s="194"/>
      <c r="D66" s="194"/>
      <c r="E66" s="194"/>
      <c r="F66" s="194"/>
      <c r="G66" s="207"/>
      <c r="H66" s="207"/>
      <c r="I66" s="207" t="s">
        <v>50</v>
      </c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384">
        <f>+$CR$55</f>
        <v>287</v>
      </c>
      <c r="AD66" s="378"/>
      <c r="AE66" s="378"/>
      <c r="AF66" s="207"/>
      <c r="AG66" s="207"/>
      <c r="AH66" s="207"/>
      <c r="AI66" s="207"/>
      <c r="AJ66" s="364" t="s">
        <v>34</v>
      </c>
      <c r="AK66" s="364"/>
      <c r="AL66" s="207"/>
      <c r="AM66" s="385">
        <v>1</v>
      </c>
      <c r="AN66" s="385"/>
      <c r="AO66" s="385"/>
      <c r="AP66" s="207"/>
      <c r="AQ66" s="364" t="s">
        <v>63</v>
      </c>
      <c r="AR66" s="364"/>
      <c r="AS66" s="207"/>
      <c r="AT66" s="378">
        <f>ROUND(AC66*AM66,0)</f>
        <v>287</v>
      </c>
      <c r="AU66" s="378"/>
      <c r="AV66" s="378"/>
      <c r="AW66" s="378"/>
      <c r="AX66" s="364" t="s">
        <v>64</v>
      </c>
      <c r="AY66" s="364"/>
      <c r="AZ66" s="207"/>
      <c r="BA66" s="207"/>
      <c r="BB66" s="207"/>
      <c r="BC66" s="207"/>
      <c r="BD66" s="194"/>
      <c r="BE66" s="194"/>
      <c r="BF66" s="194"/>
      <c r="BG66" s="194"/>
      <c r="BH66" s="253" t="s">
        <v>51</v>
      </c>
      <c r="BI66" s="254"/>
      <c r="BJ66" s="254"/>
      <c r="BK66" s="254"/>
      <c r="BL66" s="254"/>
      <c r="BM66" s="254"/>
      <c r="BN66" s="254"/>
      <c r="BO66" s="255"/>
      <c r="BP66" s="288">
        <v>1700</v>
      </c>
      <c r="BQ66" s="289"/>
      <c r="BR66" s="289"/>
      <c r="BS66" s="290"/>
      <c r="BT66" s="288">
        <v>1219</v>
      </c>
      <c r="BU66" s="289"/>
      <c r="BV66" s="289"/>
      <c r="BW66" s="290"/>
      <c r="BX66" s="291">
        <v>5000</v>
      </c>
      <c r="BY66" s="292"/>
      <c r="BZ66" s="292"/>
      <c r="CA66" s="292"/>
      <c r="CB66" s="292"/>
      <c r="CC66" s="293"/>
      <c r="CD66" s="319">
        <v>15.5</v>
      </c>
      <c r="CE66" s="320"/>
      <c r="CF66" s="320"/>
      <c r="CG66" s="320"/>
      <c r="CH66" s="320"/>
      <c r="CI66" s="321"/>
      <c r="CJ66" s="194"/>
      <c r="CK66" s="194"/>
      <c r="CL66" s="194"/>
      <c r="CM66" s="194"/>
      <c r="CN66" s="194"/>
      <c r="CO66" s="253" t="s">
        <v>428</v>
      </c>
      <c r="CP66" s="254"/>
      <c r="CQ66" s="254"/>
      <c r="CR66" s="254"/>
      <c r="CS66" s="254"/>
      <c r="CT66" s="254"/>
      <c r="CU66" s="254"/>
      <c r="CV66" s="255"/>
      <c r="CW66" s="288">
        <v>914</v>
      </c>
      <c r="CX66" s="289"/>
      <c r="CY66" s="289"/>
      <c r="CZ66" s="290"/>
      <c r="DA66" s="288">
        <v>1829</v>
      </c>
      <c r="DB66" s="289"/>
      <c r="DC66" s="289"/>
      <c r="DD66" s="290"/>
      <c r="DE66" s="291">
        <v>2045</v>
      </c>
      <c r="DF66" s="292"/>
      <c r="DG66" s="292"/>
      <c r="DH66" s="292"/>
      <c r="DI66" s="292"/>
      <c r="DJ66" s="293"/>
      <c r="DK66" s="243">
        <v>4.1</v>
      </c>
      <c r="DL66" s="244"/>
      <c r="DM66" s="244"/>
      <c r="DN66" s="244"/>
      <c r="DO66" s="244"/>
      <c r="DP66" s="245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4"/>
      <c r="FS66" s="194"/>
      <c r="FT66" s="194"/>
      <c r="FU66" s="194"/>
      <c r="FV66" s="194"/>
      <c r="FW66" s="194"/>
      <c r="FX66" s="194"/>
      <c r="FY66" s="194"/>
      <c r="FZ66" s="194"/>
      <c r="GA66" s="194"/>
      <c r="GB66" s="194"/>
      <c r="GC66" s="194"/>
      <c r="GD66" s="194"/>
      <c r="GE66" s="194"/>
    </row>
    <row r="67" spans="1:187" ht="13.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343" t="s">
        <v>70</v>
      </c>
      <c r="AK67" s="343"/>
      <c r="AL67" s="194"/>
      <c r="AM67" s="194"/>
      <c r="AN67" s="194"/>
      <c r="AO67" s="194"/>
      <c r="AP67" s="194"/>
      <c r="AQ67" s="194"/>
      <c r="AR67" s="208"/>
      <c r="AS67" s="369">
        <f>ROUND(AT61+AT62+AT63+AT64+AT65+AT66,0)</f>
        <v>1380</v>
      </c>
      <c r="AT67" s="369"/>
      <c r="AU67" s="369"/>
      <c r="AV67" s="369"/>
      <c r="AW67" s="369"/>
      <c r="AX67" s="361" t="s">
        <v>64</v>
      </c>
      <c r="AY67" s="361"/>
      <c r="AZ67" s="194"/>
      <c r="BA67" s="194"/>
      <c r="BB67" s="194"/>
      <c r="BC67" s="194"/>
      <c r="BD67" s="194"/>
      <c r="BE67" s="194"/>
      <c r="BF67" s="194"/>
      <c r="BG67" s="194"/>
      <c r="BH67" s="253" t="s">
        <v>53</v>
      </c>
      <c r="BI67" s="254"/>
      <c r="BJ67" s="254"/>
      <c r="BK67" s="254"/>
      <c r="BL67" s="254"/>
      <c r="BM67" s="254"/>
      <c r="BN67" s="254"/>
      <c r="BO67" s="255"/>
      <c r="BP67" s="288">
        <v>1524</v>
      </c>
      <c r="BQ67" s="289"/>
      <c r="BR67" s="289"/>
      <c r="BS67" s="290"/>
      <c r="BT67" s="288">
        <v>1219</v>
      </c>
      <c r="BU67" s="289"/>
      <c r="BV67" s="289"/>
      <c r="BW67" s="290"/>
      <c r="BX67" s="291">
        <v>5000</v>
      </c>
      <c r="BY67" s="292"/>
      <c r="BZ67" s="292"/>
      <c r="CA67" s="292"/>
      <c r="CB67" s="292"/>
      <c r="CC67" s="293"/>
      <c r="CD67" s="319">
        <v>16.7</v>
      </c>
      <c r="CE67" s="320"/>
      <c r="CF67" s="320"/>
      <c r="CG67" s="320"/>
      <c r="CH67" s="320"/>
      <c r="CI67" s="321"/>
      <c r="CJ67" s="194"/>
      <c r="CK67" s="194"/>
      <c r="CL67" s="194"/>
      <c r="CM67" s="194"/>
      <c r="CN67" s="194"/>
      <c r="CO67" s="253" t="s">
        <v>429</v>
      </c>
      <c r="CP67" s="254"/>
      <c r="CQ67" s="254"/>
      <c r="CR67" s="254"/>
      <c r="CS67" s="254"/>
      <c r="CT67" s="254"/>
      <c r="CU67" s="254"/>
      <c r="CV67" s="255"/>
      <c r="CW67" s="288">
        <v>610</v>
      </c>
      <c r="CX67" s="289"/>
      <c r="CY67" s="289"/>
      <c r="CZ67" s="290"/>
      <c r="DA67" s="288">
        <v>1829</v>
      </c>
      <c r="DB67" s="289"/>
      <c r="DC67" s="289"/>
      <c r="DD67" s="290"/>
      <c r="DE67" s="291">
        <v>1928</v>
      </c>
      <c r="DF67" s="292"/>
      <c r="DG67" s="292"/>
      <c r="DH67" s="292"/>
      <c r="DI67" s="292"/>
      <c r="DJ67" s="293"/>
      <c r="DK67" s="243">
        <v>3.9</v>
      </c>
      <c r="DL67" s="244"/>
      <c r="DM67" s="244"/>
      <c r="DN67" s="244"/>
      <c r="DO67" s="244"/>
      <c r="DP67" s="245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</row>
    <row r="68" spans="1:187" ht="13.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253" t="s">
        <v>54</v>
      </c>
      <c r="BI68" s="254"/>
      <c r="BJ68" s="254"/>
      <c r="BK68" s="254"/>
      <c r="BL68" s="254"/>
      <c r="BM68" s="254"/>
      <c r="BN68" s="254"/>
      <c r="BO68" s="255"/>
      <c r="BP68" s="288">
        <v>1524</v>
      </c>
      <c r="BQ68" s="289"/>
      <c r="BR68" s="289"/>
      <c r="BS68" s="290"/>
      <c r="BT68" s="288">
        <v>1219</v>
      </c>
      <c r="BU68" s="289"/>
      <c r="BV68" s="289"/>
      <c r="BW68" s="290"/>
      <c r="BX68" s="291">
        <v>5000</v>
      </c>
      <c r="BY68" s="292"/>
      <c r="BZ68" s="292"/>
      <c r="CA68" s="292"/>
      <c r="CB68" s="292"/>
      <c r="CC68" s="293"/>
      <c r="CD68" s="319">
        <v>16.4</v>
      </c>
      <c r="CE68" s="320"/>
      <c r="CF68" s="320"/>
      <c r="CG68" s="320"/>
      <c r="CH68" s="320"/>
      <c r="CI68" s="321"/>
      <c r="CJ68" s="194"/>
      <c r="CK68" s="194"/>
      <c r="CL68" s="194"/>
      <c r="CM68" s="194"/>
      <c r="CN68" s="194"/>
      <c r="CO68" s="253" t="s">
        <v>430</v>
      </c>
      <c r="CP68" s="254"/>
      <c r="CQ68" s="254"/>
      <c r="CR68" s="254"/>
      <c r="CS68" s="254"/>
      <c r="CT68" s="254"/>
      <c r="CU68" s="254"/>
      <c r="CV68" s="255"/>
      <c r="CW68" s="288">
        <v>280</v>
      </c>
      <c r="CX68" s="289"/>
      <c r="CY68" s="289"/>
      <c r="CZ68" s="290"/>
      <c r="DA68" s="288">
        <v>1829</v>
      </c>
      <c r="DB68" s="289"/>
      <c r="DC68" s="289"/>
      <c r="DD68" s="290"/>
      <c r="DE68" s="291">
        <v>1850</v>
      </c>
      <c r="DF68" s="292"/>
      <c r="DG68" s="292"/>
      <c r="DH68" s="292"/>
      <c r="DI68" s="292"/>
      <c r="DJ68" s="293"/>
      <c r="DK68" s="243">
        <v>3.7</v>
      </c>
      <c r="DL68" s="244"/>
      <c r="DM68" s="244"/>
      <c r="DN68" s="244"/>
      <c r="DO68" s="244"/>
      <c r="DP68" s="245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4"/>
      <c r="FS68" s="194"/>
      <c r="FT68" s="194"/>
      <c r="FU68" s="194"/>
      <c r="FV68" s="194"/>
      <c r="FW68" s="194"/>
      <c r="FX68" s="194"/>
      <c r="FY68" s="194"/>
      <c r="FZ68" s="194"/>
      <c r="GA68" s="194"/>
      <c r="GB68" s="194"/>
      <c r="GC68" s="194"/>
      <c r="GD68" s="194"/>
      <c r="GE68" s="194"/>
    </row>
    <row r="69" spans="1:187" ht="13.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253" t="s">
        <v>431</v>
      </c>
      <c r="CP69" s="254"/>
      <c r="CQ69" s="254"/>
      <c r="CR69" s="254"/>
      <c r="CS69" s="254"/>
      <c r="CT69" s="254"/>
      <c r="CU69" s="254"/>
      <c r="CV69" s="255"/>
      <c r="CW69" s="288">
        <v>1219</v>
      </c>
      <c r="CX69" s="289"/>
      <c r="CY69" s="289"/>
      <c r="CZ69" s="290"/>
      <c r="DA69" s="288">
        <v>1524</v>
      </c>
      <c r="DB69" s="289"/>
      <c r="DC69" s="289"/>
      <c r="DD69" s="290"/>
      <c r="DE69" s="291">
        <v>1952</v>
      </c>
      <c r="DF69" s="292"/>
      <c r="DG69" s="292"/>
      <c r="DH69" s="292"/>
      <c r="DI69" s="292"/>
      <c r="DJ69" s="293"/>
      <c r="DK69" s="243">
        <v>3.9</v>
      </c>
      <c r="DL69" s="244"/>
      <c r="DM69" s="244"/>
      <c r="DN69" s="244"/>
      <c r="DO69" s="244"/>
      <c r="DP69" s="245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4"/>
      <c r="FY69" s="194"/>
      <c r="FZ69" s="194"/>
      <c r="GA69" s="194"/>
      <c r="GB69" s="194"/>
      <c r="GC69" s="194"/>
      <c r="GD69" s="194"/>
      <c r="GE69" s="194"/>
    </row>
    <row r="70" spans="1:187" ht="13.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203" t="s">
        <v>55</v>
      </c>
      <c r="BI70" s="203"/>
      <c r="BJ70" s="203"/>
      <c r="BK70" s="203"/>
      <c r="BL70" s="203"/>
      <c r="BM70" s="203"/>
      <c r="BN70" s="203"/>
      <c r="BO70" s="203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253" t="s">
        <v>432</v>
      </c>
      <c r="CP70" s="254"/>
      <c r="CQ70" s="254"/>
      <c r="CR70" s="254"/>
      <c r="CS70" s="254"/>
      <c r="CT70" s="254"/>
      <c r="CU70" s="254"/>
      <c r="CV70" s="255"/>
      <c r="CW70" s="288">
        <v>914</v>
      </c>
      <c r="CX70" s="289"/>
      <c r="CY70" s="289"/>
      <c r="CZ70" s="290"/>
      <c r="DA70" s="288">
        <v>1524</v>
      </c>
      <c r="DB70" s="289"/>
      <c r="DC70" s="289"/>
      <c r="DD70" s="290"/>
      <c r="DE70" s="291">
        <v>1777</v>
      </c>
      <c r="DF70" s="292"/>
      <c r="DG70" s="292"/>
      <c r="DH70" s="292"/>
      <c r="DI70" s="292"/>
      <c r="DJ70" s="293"/>
      <c r="DK70" s="243">
        <v>3.6</v>
      </c>
      <c r="DL70" s="244"/>
      <c r="DM70" s="244"/>
      <c r="DN70" s="244"/>
      <c r="DO70" s="244"/>
      <c r="DP70" s="245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4"/>
      <c r="FB70" s="194"/>
      <c r="FC70" s="194"/>
      <c r="FD70" s="194"/>
      <c r="FE70" s="194"/>
      <c r="FF70" s="194"/>
      <c r="FG70" s="194"/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4"/>
      <c r="FS70" s="194"/>
      <c r="FT70" s="194"/>
      <c r="FU70" s="194"/>
      <c r="FV70" s="194"/>
      <c r="FW70" s="194"/>
      <c r="FX70" s="194"/>
      <c r="FY70" s="194"/>
      <c r="FZ70" s="194"/>
      <c r="GA70" s="194"/>
      <c r="GB70" s="194"/>
      <c r="GC70" s="194"/>
      <c r="GD70" s="194"/>
      <c r="GE70" s="194"/>
    </row>
    <row r="71" spans="1:187" ht="13.5">
      <c r="A71" s="194"/>
      <c r="B71" s="194"/>
      <c r="C71" s="194"/>
      <c r="D71" s="199" t="s">
        <v>26</v>
      </c>
      <c r="E71" s="194"/>
      <c r="F71" s="194"/>
      <c r="G71" s="194" t="s">
        <v>74</v>
      </c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 t="s">
        <v>39</v>
      </c>
      <c r="BJ71" s="346">
        <v>1219</v>
      </c>
      <c r="BK71" s="346"/>
      <c r="BL71" s="346"/>
      <c r="BM71" s="346"/>
      <c r="BN71" s="194" t="s">
        <v>40</v>
      </c>
      <c r="BO71" s="194"/>
      <c r="BP71" s="194"/>
      <c r="BQ71" s="194" t="s">
        <v>41</v>
      </c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253" t="s">
        <v>439</v>
      </c>
      <c r="CP71" s="254"/>
      <c r="CQ71" s="254"/>
      <c r="CR71" s="254"/>
      <c r="CS71" s="254"/>
      <c r="CT71" s="254"/>
      <c r="CU71" s="254"/>
      <c r="CV71" s="255"/>
      <c r="CW71" s="288">
        <v>610</v>
      </c>
      <c r="CX71" s="289"/>
      <c r="CY71" s="289"/>
      <c r="CZ71" s="290"/>
      <c r="DA71" s="288">
        <v>1524</v>
      </c>
      <c r="DB71" s="289"/>
      <c r="DC71" s="289"/>
      <c r="DD71" s="290"/>
      <c r="DE71" s="291">
        <v>1642</v>
      </c>
      <c r="DF71" s="292"/>
      <c r="DG71" s="292"/>
      <c r="DH71" s="292"/>
      <c r="DI71" s="292"/>
      <c r="DJ71" s="293"/>
      <c r="DK71" s="243">
        <v>3.3</v>
      </c>
      <c r="DL71" s="244"/>
      <c r="DM71" s="244"/>
      <c r="DN71" s="244"/>
      <c r="DO71" s="244"/>
      <c r="DP71" s="245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4"/>
      <c r="FB71" s="194"/>
      <c r="FC71" s="194"/>
      <c r="FD71" s="194"/>
      <c r="FE71" s="194"/>
      <c r="FF71" s="194"/>
      <c r="FG71" s="194"/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4"/>
      <c r="FS71" s="194"/>
      <c r="FT71" s="194"/>
      <c r="FU71" s="194"/>
      <c r="FV71" s="194"/>
      <c r="FW71" s="194"/>
      <c r="FX71" s="194"/>
      <c r="FY71" s="194"/>
      <c r="FZ71" s="194"/>
      <c r="GA71" s="194"/>
      <c r="GB71" s="194"/>
      <c r="GC71" s="194"/>
      <c r="GD71" s="194"/>
      <c r="GE71" s="194"/>
    </row>
    <row r="72" spans="1:187" ht="13.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360" t="s">
        <v>43</v>
      </c>
      <c r="BI72" s="361"/>
      <c r="BJ72" s="361"/>
      <c r="BK72" s="361"/>
      <c r="BL72" s="361"/>
      <c r="BM72" s="361"/>
      <c r="BN72" s="361"/>
      <c r="BO72" s="362"/>
      <c r="BP72" s="360" t="s">
        <v>8</v>
      </c>
      <c r="BQ72" s="361"/>
      <c r="BR72" s="361"/>
      <c r="BS72" s="362"/>
      <c r="BT72" s="360" t="s">
        <v>44</v>
      </c>
      <c r="BU72" s="361"/>
      <c r="BV72" s="361"/>
      <c r="BW72" s="362"/>
      <c r="BX72" s="348" t="s">
        <v>45</v>
      </c>
      <c r="BY72" s="349"/>
      <c r="BZ72" s="349"/>
      <c r="CA72" s="349"/>
      <c r="CB72" s="349"/>
      <c r="CC72" s="350"/>
      <c r="CD72" s="348" t="s">
        <v>46</v>
      </c>
      <c r="CE72" s="349"/>
      <c r="CF72" s="349"/>
      <c r="CG72" s="349"/>
      <c r="CH72" s="349"/>
      <c r="CI72" s="354"/>
      <c r="CJ72" s="194"/>
      <c r="CK72" s="194"/>
      <c r="CL72" s="194"/>
      <c r="CM72" s="194"/>
      <c r="CN72" s="194"/>
      <c r="CO72" s="253" t="s">
        <v>434</v>
      </c>
      <c r="CP72" s="254"/>
      <c r="CQ72" s="254"/>
      <c r="CR72" s="254"/>
      <c r="CS72" s="254"/>
      <c r="CT72" s="254"/>
      <c r="CU72" s="254"/>
      <c r="CV72" s="255"/>
      <c r="CW72" s="288">
        <v>280</v>
      </c>
      <c r="CX72" s="289"/>
      <c r="CY72" s="289"/>
      <c r="CZ72" s="290"/>
      <c r="DA72" s="288">
        <v>1524</v>
      </c>
      <c r="DB72" s="289"/>
      <c r="DC72" s="289"/>
      <c r="DD72" s="290"/>
      <c r="DE72" s="291">
        <v>1549</v>
      </c>
      <c r="DF72" s="292"/>
      <c r="DG72" s="292"/>
      <c r="DH72" s="292"/>
      <c r="DI72" s="292"/>
      <c r="DJ72" s="293"/>
      <c r="DK72" s="243">
        <v>3</v>
      </c>
      <c r="DL72" s="244"/>
      <c r="DM72" s="244"/>
      <c r="DN72" s="244"/>
      <c r="DO72" s="244"/>
      <c r="DP72" s="245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</row>
    <row r="73" spans="1:187" ht="13.5">
      <c r="A73" s="194"/>
      <c r="B73" s="194"/>
      <c r="C73" s="194"/>
      <c r="D73" s="194"/>
      <c r="E73" s="194"/>
      <c r="F73" s="194"/>
      <c r="G73" s="194"/>
      <c r="H73" s="194"/>
      <c r="I73" s="194" t="s">
        <v>75</v>
      </c>
      <c r="J73" s="194"/>
      <c r="K73" s="194"/>
      <c r="L73" s="194"/>
      <c r="M73" s="194"/>
      <c r="N73" s="537" t="s">
        <v>494</v>
      </c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194"/>
      <c r="AB73" s="194"/>
      <c r="AC73" s="382">
        <f>VLOOKUP($N$73,$BL$29:$CF$35,17,FALSE)</f>
        <v>27</v>
      </c>
      <c r="AD73" s="382"/>
      <c r="AE73" s="382"/>
      <c r="AF73" s="194"/>
      <c r="AG73" s="194"/>
      <c r="AH73" s="194"/>
      <c r="AI73" s="194"/>
      <c r="AJ73" s="268" t="s">
        <v>34</v>
      </c>
      <c r="AK73" s="268"/>
      <c r="AL73" s="194"/>
      <c r="AM73" s="275">
        <f>ROUND($AM$62,0)</f>
        <v>6</v>
      </c>
      <c r="AN73" s="275"/>
      <c r="AO73" s="275"/>
      <c r="AP73" s="194"/>
      <c r="AQ73" s="268" t="s">
        <v>63</v>
      </c>
      <c r="AR73" s="268"/>
      <c r="AS73" s="194"/>
      <c r="AT73" s="274">
        <f>ROUND($AC$73*$AM$73,0)</f>
        <v>162</v>
      </c>
      <c r="AU73" s="274"/>
      <c r="AV73" s="274"/>
      <c r="AW73" s="274"/>
      <c r="AX73" s="268" t="s">
        <v>64</v>
      </c>
      <c r="AY73" s="268"/>
      <c r="AZ73" s="194"/>
      <c r="BA73" s="194"/>
      <c r="BB73" s="194"/>
      <c r="BC73" s="194"/>
      <c r="BD73" s="194"/>
      <c r="BE73" s="194"/>
      <c r="BF73" s="194"/>
      <c r="BG73" s="194"/>
      <c r="BH73" s="363"/>
      <c r="BI73" s="364"/>
      <c r="BJ73" s="364"/>
      <c r="BK73" s="364"/>
      <c r="BL73" s="364"/>
      <c r="BM73" s="364"/>
      <c r="BN73" s="364"/>
      <c r="BO73" s="365"/>
      <c r="BP73" s="363"/>
      <c r="BQ73" s="364"/>
      <c r="BR73" s="364"/>
      <c r="BS73" s="365"/>
      <c r="BT73" s="363"/>
      <c r="BU73" s="364"/>
      <c r="BV73" s="364"/>
      <c r="BW73" s="365"/>
      <c r="BX73" s="351"/>
      <c r="BY73" s="352"/>
      <c r="BZ73" s="352"/>
      <c r="CA73" s="352"/>
      <c r="CB73" s="352"/>
      <c r="CC73" s="353"/>
      <c r="CD73" s="351"/>
      <c r="CE73" s="352"/>
      <c r="CF73" s="352"/>
      <c r="CG73" s="352"/>
      <c r="CH73" s="352"/>
      <c r="CI73" s="355"/>
      <c r="CJ73" s="194"/>
      <c r="CK73" s="194"/>
      <c r="CL73" s="194"/>
      <c r="CM73" s="194"/>
      <c r="CN73" s="194"/>
      <c r="CO73" s="253" t="s">
        <v>435</v>
      </c>
      <c r="CP73" s="254"/>
      <c r="CQ73" s="254"/>
      <c r="CR73" s="254"/>
      <c r="CS73" s="254"/>
      <c r="CT73" s="254"/>
      <c r="CU73" s="254"/>
      <c r="CV73" s="255"/>
      <c r="CW73" s="288">
        <v>1219</v>
      </c>
      <c r="CX73" s="289"/>
      <c r="CY73" s="289"/>
      <c r="CZ73" s="290"/>
      <c r="DA73" s="288">
        <v>1219</v>
      </c>
      <c r="DB73" s="289"/>
      <c r="DC73" s="289"/>
      <c r="DD73" s="290"/>
      <c r="DE73" s="291">
        <v>1724</v>
      </c>
      <c r="DF73" s="292"/>
      <c r="DG73" s="292"/>
      <c r="DH73" s="292"/>
      <c r="DI73" s="292"/>
      <c r="DJ73" s="293"/>
      <c r="DK73" s="243">
        <v>3.5</v>
      </c>
      <c r="DL73" s="244"/>
      <c r="DM73" s="244"/>
      <c r="DN73" s="244"/>
      <c r="DO73" s="244"/>
      <c r="DP73" s="245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</row>
    <row r="74" spans="1:187" ht="13.5">
      <c r="A74" s="194"/>
      <c r="B74" s="194"/>
      <c r="C74" s="194"/>
      <c r="D74" s="194"/>
      <c r="E74" s="194"/>
      <c r="F74" s="194"/>
      <c r="G74" s="194"/>
      <c r="H74" s="194"/>
      <c r="I74" s="194" t="s">
        <v>76</v>
      </c>
      <c r="J74" s="194"/>
      <c r="K74" s="194"/>
      <c r="L74" s="194"/>
      <c r="M74" s="194"/>
      <c r="N74" s="537" t="s">
        <v>494</v>
      </c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194"/>
      <c r="AB74" s="194"/>
      <c r="AC74" s="274">
        <f>$Y$75*$AE$75</f>
        <v>540</v>
      </c>
      <c r="AD74" s="274"/>
      <c r="AE74" s="274"/>
      <c r="AF74" s="194"/>
      <c r="AG74" s="194"/>
      <c r="AH74" s="194"/>
      <c r="AI74" s="194"/>
      <c r="AJ74" s="268" t="s">
        <v>34</v>
      </c>
      <c r="AK74" s="268"/>
      <c r="AL74" s="194"/>
      <c r="AM74" s="383">
        <v>1</v>
      </c>
      <c r="AN74" s="383"/>
      <c r="AO74" s="383"/>
      <c r="AP74" s="194"/>
      <c r="AQ74" s="268" t="s">
        <v>63</v>
      </c>
      <c r="AR74" s="268"/>
      <c r="AS74" s="194"/>
      <c r="AT74" s="274">
        <f>ROUND($AC$74*$AM$74,0)</f>
        <v>540</v>
      </c>
      <c r="AU74" s="274"/>
      <c r="AV74" s="274"/>
      <c r="AW74" s="274"/>
      <c r="AX74" s="268" t="s">
        <v>64</v>
      </c>
      <c r="AY74" s="268"/>
      <c r="AZ74" s="194"/>
      <c r="BA74" s="194"/>
      <c r="BB74" s="194"/>
      <c r="BC74" s="194"/>
      <c r="BD74" s="194"/>
      <c r="BE74" s="194"/>
      <c r="BF74" s="194"/>
      <c r="BG74" s="194"/>
      <c r="BH74" s="253" t="s">
        <v>57</v>
      </c>
      <c r="BI74" s="254"/>
      <c r="BJ74" s="254"/>
      <c r="BK74" s="254"/>
      <c r="BL74" s="254"/>
      <c r="BM74" s="254"/>
      <c r="BN74" s="254"/>
      <c r="BO74" s="255"/>
      <c r="BP74" s="288">
        <v>1219</v>
      </c>
      <c r="BQ74" s="289"/>
      <c r="BR74" s="289"/>
      <c r="BS74" s="290"/>
      <c r="BT74" s="288">
        <v>1219</v>
      </c>
      <c r="BU74" s="289"/>
      <c r="BV74" s="289"/>
      <c r="BW74" s="290"/>
      <c r="BX74" s="291">
        <v>5000</v>
      </c>
      <c r="BY74" s="292"/>
      <c r="BZ74" s="292"/>
      <c r="CA74" s="292"/>
      <c r="CB74" s="292"/>
      <c r="CC74" s="293"/>
      <c r="CD74" s="243">
        <v>14</v>
      </c>
      <c r="CE74" s="244"/>
      <c r="CF74" s="244"/>
      <c r="CG74" s="244"/>
      <c r="CH74" s="244"/>
      <c r="CI74" s="245"/>
      <c r="CJ74" s="194"/>
      <c r="CK74" s="194"/>
      <c r="CL74" s="194"/>
      <c r="CM74" s="194"/>
      <c r="CN74" s="194"/>
      <c r="CO74" s="253" t="s">
        <v>436</v>
      </c>
      <c r="CP74" s="254"/>
      <c r="CQ74" s="254"/>
      <c r="CR74" s="254"/>
      <c r="CS74" s="254"/>
      <c r="CT74" s="254"/>
      <c r="CU74" s="254"/>
      <c r="CV74" s="255"/>
      <c r="CW74" s="288">
        <v>914</v>
      </c>
      <c r="CX74" s="289"/>
      <c r="CY74" s="289"/>
      <c r="CZ74" s="290"/>
      <c r="DA74" s="288">
        <v>1219</v>
      </c>
      <c r="DB74" s="289"/>
      <c r="DC74" s="289"/>
      <c r="DD74" s="290"/>
      <c r="DE74" s="291">
        <v>1524</v>
      </c>
      <c r="DF74" s="292"/>
      <c r="DG74" s="292"/>
      <c r="DH74" s="292"/>
      <c r="DI74" s="292"/>
      <c r="DJ74" s="293"/>
      <c r="DK74" s="243">
        <v>3.1</v>
      </c>
      <c r="DL74" s="244"/>
      <c r="DM74" s="244"/>
      <c r="DN74" s="244"/>
      <c r="DO74" s="244"/>
      <c r="DP74" s="245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</row>
    <row r="75" spans="1:187" ht="13.5">
      <c r="A75" s="194"/>
      <c r="B75" s="194"/>
      <c r="C75" s="194"/>
      <c r="D75" s="194"/>
      <c r="E75" s="194"/>
      <c r="F75" s="194"/>
      <c r="G75" s="194"/>
      <c r="H75" s="194"/>
      <c r="I75" s="194" t="s">
        <v>495</v>
      </c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8"/>
      <c r="Y75" s="381">
        <f>ROUNDUP(($AB$139*($AM$61-1)*2+$AB$138*($AM$61-1)-1)*2/1000,0)</f>
        <v>20</v>
      </c>
      <c r="Z75" s="381"/>
      <c r="AA75" s="268" t="s">
        <v>9</v>
      </c>
      <c r="AB75" s="268"/>
      <c r="AC75" s="268" t="s">
        <v>34</v>
      </c>
      <c r="AD75" s="268"/>
      <c r="AE75" s="381">
        <f>VLOOKUP($N$74,$BL$29:$CF$35,17,FALSE)</f>
        <v>27</v>
      </c>
      <c r="AF75" s="381"/>
      <c r="AG75" s="268" t="s">
        <v>77</v>
      </c>
      <c r="AH75" s="268"/>
      <c r="AI75" s="268"/>
      <c r="AJ75" s="268"/>
      <c r="AK75" s="198" t="s">
        <v>41</v>
      </c>
      <c r="AL75" s="194"/>
      <c r="AM75" s="194"/>
      <c r="AN75" s="194"/>
      <c r="AO75" s="194"/>
      <c r="AP75" s="194"/>
      <c r="AQ75" s="198"/>
      <c r="AR75" s="198"/>
      <c r="AS75" s="194"/>
      <c r="AT75" s="273"/>
      <c r="AU75" s="273"/>
      <c r="AV75" s="273"/>
      <c r="AW75" s="273"/>
      <c r="AX75" s="198"/>
      <c r="AY75" s="198"/>
      <c r="AZ75" s="194"/>
      <c r="BA75" s="194"/>
      <c r="BB75" s="194"/>
      <c r="BC75" s="194"/>
      <c r="BD75" s="194"/>
      <c r="BE75" s="194"/>
      <c r="BF75" s="194"/>
      <c r="BG75" s="194"/>
      <c r="BH75" s="253" t="s">
        <v>60</v>
      </c>
      <c r="BI75" s="254"/>
      <c r="BJ75" s="254"/>
      <c r="BK75" s="254"/>
      <c r="BL75" s="254"/>
      <c r="BM75" s="254"/>
      <c r="BN75" s="254"/>
      <c r="BO75" s="255"/>
      <c r="BP75" s="288">
        <v>914</v>
      </c>
      <c r="BQ75" s="289"/>
      <c r="BR75" s="289"/>
      <c r="BS75" s="290"/>
      <c r="BT75" s="288">
        <v>1219</v>
      </c>
      <c r="BU75" s="289"/>
      <c r="BV75" s="289"/>
      <c r="BW75" s="290"/>
      <c r="BX75" s="291">
        <v>5000</v>
      </c>
      <c r="BY75" s="292"/>
      <c r="BZ75" s="292"/>
      <c r="CA75" s="292"/>
      <c r="CB75" s="292"/>
      <c r="CC75" s="293"/>
      <c r="CD75" s="319">
        <v>10.9</v>
      </c>
      <c r="CE75" s="320"/>
      <c r="CF75" s="320"/>
      <c r="CG75" s="320"/>
      <c r="CH75" s="320"/>
      <c r="CI75" s="321"/>
      <c r="CJ75" s="194"/>
      <c r="CK75" s="194"/>
      <c r="CL75" s="194"/>
      <c r="CM75" s="194"/>
      <c r="CN75" s="194"/>
      <c r="CO75" s="253" t="s">
        <v>437</v>
      </c>
      <c r="CP75" s="254"/>
      <c r="CQ75" s="254"/>
      <c r="CR75" s="254"/>
      <c r="CS75" s="254"/>
      <c r="CT75" s="254"/>
      <c r="CU75" s="254"/>
      <c r="CV75" s="255"/>
      <c r="CW75" s="288">
        <v>610</v>
      </c>
      <c r="CX75" s="289"/>
      <c r="CY75" s="289"/>
      <c r="CZ75" s="290"/>
      <c r="DA75" s="288">
        <v>1219</v>
      </c>
      <c r="DB75" s="289"/>
      <c r="DC75" s="289"/>
      <c r="DD75" s="290"/>
      <c r="DE75" s="291">
        <v>1363</v>
      </c>
      <c r="DF75" s="292"/>
      <c r="DG75" s="292"/>
      <c r="DH75" s="292"/>
      <c r="DI75" s="292"/>
      <c r="DJ75" s="293"/>
      <c r="DK75" s="243">
        <v>2.8</v>
      </c>
      <c r="DL75" s="244"/>
      <c r="DM75" s="244"/>
      <c r="DN75" s="244"/>
      <c r="DO75" s="244"/>
      <c r="DP75" s="245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</row>
    <row r="76" spans="1:187" ht="13.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8"/>
      <c r="AK76" s="198"/>
      <c r="AL76" s="194"/>
      <c r="AM76" s="198"/>
      <c r="AN76" s="198"/>
      <c r="AO76" s="198"/>
      <c r="AP76" s="194"/>
      <c r="AQ76" s="198"/>
      <c r="AR76" s="198"/>
      <c r="AS76" s="194"/>
      <c r="AT76" s="273"/>
      <c r="AU76" s="273"/>
      <c r="AV76" s="273"/>
      <c r="AW76" s="273"/>
      <c r="AX76" s="198"/>
      <c r="AY76" s="198"/>
      <c r="AZ76" s="194"/>
      <c r="BA76" s="194"/>
      <c r="BB76" s="194"/>
      <c r="BC76" s="194"/>
      <c r="BD76" s="194"/>
      <c r="BE76" s="194"/>
      <c r="BF76" s="194"/>
      <c r="BG76" s="194"/>
      <c r="BH76" s="253" t="s">
        <v>61</v>
      </c>
      <c r="BI76" s="254"/>
      <c r="BJ76" s="254"/>
      <c r="BK76" s="254"/>
      <c r="BL76" s="254"/>
      <c r="BM76" s="254"/>
      <c r="BN76" s="254"/>
      <c r="BO76" s="255"/>
      <c r="BP76" s="288">
        <v>1219</v>
      </c>
      <c r="BQ76" s="289"/>
      <c r="BR76" s="289"/>
      <c r="BS76" s="290"/>
      <c r="BT76" s="288">
        <v>1219</v>
      </c>
      <c r="BU76" s="289"/>
      <c r="BV76" s="289"/>
      <c r="BW76" s="290"/>
      <c r="BX76" s="291">
        <v>5000</v>
      </c>
      <c r="BY76" s="292"/>
      <c r="BZ76" s="292"/>
      <c r="CA76" s="292"/>
      <c r="CB76" s="292"/>
      <c r="CC76" s="293"/>
      <c r="CD76" s="319">
        <v>14.8</v>
      </c>
      <c r="CE76" s="320"/>
      <c r="CF76" s="320"/>
      <c r="CG76" s="320"/>
      <c r="CH76" s="320"/>
      <c r="CI76" s="321"/>
      <c r="CJ76" s="194"/>
      <c r="CK76" s="194"/>
      <c r="CL76" s="194"/>
      <c r="CM76" s="194"/>
      <c r="CN76" s="194"/>
      <c r="CO76" s="253" t="s">
        <v>438</v>
      </c>
      <c r="CP76" s="254"/>
      <c r="CQ76" s="254"/>
      <c r="CR76" s="254"/>
      <c r="CS76" s="254"/>
      <c r="CT76" s="254"/>
      <c r="CU76" s="254"/>
      <c r="CV76" s="255"/>
      <c r="CW76" s="288">
        <v>280</v>
      </c>
      <c r="CX76" s="289"/>
      <c r="CY76" s="289"/>
      <c r="CZ76" s="290"/>
      <c r="DA76" s="288">
        <v>1219</v>
      </c>
      <c r="DB76" s="289"/>
      <c r="DC76" s="289"/>
      <c r="DD76" s="290"/>
      <c r="DE76" s="291">
        <v>1251</v>
      </c>
      <c r="DF76" s="292"/>
      <c r="DG76" s="292"/>
      <c r="DH76" s="292"/>
      <c r="DI76" s="292"/>
      <c r="DJ76" s="293"/>
      <c r="DK76" s="243">
        <v>2.5</v>
      </c>
      <c r="DL76" s="244"/>
      <c r="DM76" s="244"/>
      <c r="DN76" s="244"/>
      <c r="DO76" s="244"/>
      <c r="DP76" s="245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</row>
    <row r="77" spans="1:187" ht="13.5">
      <c r="A77" s="194"/>
      <c r="B77" s="194"/>
      <c r="C77" s="194"/>
      <c r="D77" s="194"/>
      <c r="E77" s="194"/>
      <c r="F77" s="194"/>
      <c r="G77" s="207"/>
      <c r="H77" s="207"/>
      <c r="I77" s="207" t="s">
        <v>79</v>
      </c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376">
        <v>7</v>
      </c>
      <c r="AD77" s="376"/>
      <c r="AE77" s="376"/>
      <c r="AF77" s="207"/>
      <c r="AG77" s="207"/>
      <c r="AH77" s="207"/>
      <c r="AI77" s="207"/>
      <c r="AJ77" s="364" t="s">
        <v>34</v>
      </c>
      <c r="AK77" s="364"/>
      <c r="AL77" s="207"/>
      <c r="AM77" s="377">
        <f>$AM$61*2*4</f>
        <v>24</v>
      </c>
      <c r="AN77" s="377"/>
      <c r="AO77" s="377"/>
      <c r="AP77" s="207"/>
      <c r="AQ77" s="364" t="s">
        <v>63</v>
      </c>
      <c r="AR77" s="364"/>
      <c r="AS77" s="207"/>
      <c r="AT77" s="378">
        <f>ROUND($AC$77*$AM$77,0)</f>
        <v>168</v>
      </c>
      <c r="AU77" s="378"/>
      <c r="AV77" s="378"/>
      <c r="AW77" s="378"/>
      <c r="AX77" s="364" t="s">
        <v>64</v>
      </c>
      <c r="AY77" s="364"/>
      <c r="AZ77" s="207"/>
      <c r="BA77" s="207"/>
      <c r="BB77" s="207"/>
      <c r="BC77" s="207"/>
      <c r="BD77" s="194"/>
      <c r="BE77" s="194"/>
      <c r="BF77" s="194"/>
      <c r="BG77" s="194"/>
      <c r="BH77" s="253" t="s">
        <v>65</v>
      </c>
      <c r="BI77" s="254"/>
      <c r="BJ77" s="254"/>
      <c r="BK77" s="254"/>
      <c r="BL77" s="254"/>
      <c r="BM77" s="254"/>
      <c r="BN77" s="254"/>
      <c r="BO77" s="255"/>
      <c r="BP77" s="288">
        <v>914</v>
      </c>
      <c r="BQ77" s="289"/>
      <c r="BR77" s="289"/>
      <c r="BS77" s="290"/>
      <c r="BT77" s="288">
        <v>1219</v>
      </c>
      <c r="BU77" s="289"/>
      <c r="BV77" s="289"/>
      <c r="BW77" s="290"/>
      <c r="BX77" s="291">
        <v>5000</v>
      </c>
      <c r="BY77" s="292"/>
      <c r="BZ77" s="292"/>
      <c r="CA77" s="292"/>
      <c r="CB77" s="292"/>
      <c r="CC77" s="293"/>
      <c r="CD77" s="319">
        <v>14.2</v>
      </c>
      <c r="CE77" s="320"/>
      <c r="CF77" s="320"/>
      <c r="CG77" s="320"/>
      <c r="CH77" s="320"/>
      <c r="CI77" s="321"/>
      <c r="CJ77" s="194"/>
      <c r="CK77" s="194"/>
      <c r="CL77" s="194"/>
      <c r="CM77" s="194"/>
      <c r="CN77" s="194"/>
      <c r="CO77" s="253" t="s">
        <v>440</v>
      </c>
      <c r="CP77" s="254"/>
      <c r="CQ77" s="254"/>
      <c r="CR77" s="254"/>
      <c r="CS77" s="254"/>
      <c r="CT77" s="254"/>
      <c r="CU77" s="254"/>
      <c r="CV77" s="255"/>
      <c r="CW77" s="288">
        <v>914</v>
      </c>
      <c r="CX77" s="289"/>
      <c r="CY77" s="289"/>
      <c r="CZ77" s="290"/>
      <c r="DA77" s="288">
        <v>914</v>
      </c>
      <c r="DB77" s="289"/>
      <c r="DC77" s="289"/>
      <c r="DD77" s="290"/>
      <c r="DE77" s="291">
        <v>1293</v>
      </c>
      <c r="DF77" s="292"/>
      <c r="DG77" s="292"/>
      <c r="DH77" s="292"/>
      <c r="DI77" s="292"/>
      <c r="DJ77" s="293"/>
      <c r="DK77" s="243">
        <v>2.6</v>
      </c>
      <c r="DL77" s="244"/>
      <c r="DM77" s="244"/>
      <c r="DN77" s="244"/>
      <c r="DO77" s="244"/>
      <c r="DP77" s="245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</row>
    <row r="78" spans="1:187" ht="13.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343" t="s">
        <v>70</v>
      </c>
      <c r="AK78" s="343"/>
      <c r="AL78" s="194"/>
      <c r="AM78" s="194"/>
      <c r="AN78" s="194"/>
      <c r="AO78" s="194"/>
      <c r="AP78" s="194"/>
      <c r="AQ78" s="194"/>
      <c r="AR78" s="208"/>
      <c r="AS78" s="369">
        <f>ROUND($AT$73+$AT$74+$AT$77,0)</f>
        <v>870</v>
      </c>
      <c r="AT78" s="369"/>
      <c r="AU78" s="369"/>
      <c r="AV78" s="369"/>
      <c r="AW78" s="369"/>
      <c r="AX78" s="361" t="s">
        <v>64</v>
      </c>
      <c r="AY78" s="361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253" t="s">
        <v>433</v>
      </c>
      <c r="CP78" s="254"/>
      <c r="CQ78" s="254"/>
      <c r="CR78" s="254"/>
      <c r="CS78" s="254"/>
      <c r="CT78" s="254"/>
      <c r="CU78" s="254"/>
      <c r="CV78" s="255"/>
      <c r="CW78" s="288">
        <v>610</v>
      </c>
      <c r="CX78" s="289"/>
      <c r="CY78" s="289"/>
      <c r="CZ78" s="290"/>
      <c r="DA78" s="288">
        <v>914</v>
      </c>
      <c r="DB78" s="289"/>
      <c r="DC78" s="289"/>
      <c r="DD78" s="290"/>
      <c r="DE78" s="291">
        <v>1099</v>
      </c>
      <c r="DF78" s="292"/>
      <c r="DG78" s="292"/>
      <c r="DH78" s="292"/>
      <c r="DI78" s="292"/>
      <c r="DJ78" s="293"/>
      <c r="DK78" s="243">
        <v>2.2</v>
      </c>
      <c r="DL78" s="244"/>
      <c r="DM78" s="244"/>
      <c r="DN78" s="244"/>
      <c r="DO78" s="244"/>
      <c r="DP78" s="245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</row>
    <row r="79" spans="1:187" ht="13.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203" t="s">
        <v>67</v>
      </c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253" t="s">
        <v>441</v>
      </c>
      <c r="CP79" s="254"/>
      <c r="CQ79" s="254"/>
      <c r="CR79" s="254"/>
      <c r="CS79" s="254"/>
      <c r="CT79" s="254"/>
      <c r="CU79" s="254"/>
      <c r="CV79" s="255"/>
      <c r="CW79" s="288">
        <v>280</v>
      </c>
      <c r="CX79" s="289"/>
      <c r="CY79" s="289"/>
      <c r="CZ79" s="290"/>
      <c r="DA79" s="288">
        <v>914</v>
      </c>
      <c r="DB79" s="289"/>
      <c r="DC79" s="289"/>
      <c r="DD79" s="290"/>
      <c r="DE79" s="291">
        <v>956</v>
      </c>
      <c r="DF79" s="292"/>
      <c r="DG79" s="292"/>
      <c r="DH79" s="292"/>
      <c r="DI79" s="292"/>
      <c r="DJ79" s="293"/>
      <c r="DK79" s="243">
        <v>1.9</v>
      </c>
      <c r="DL79" s="244"/>
      <c r="DM79" s="244"/>
      <c r="DN79" s="244"/>
      <c r="DO79" s="244"/>
      <c r="DP79" s="245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</row>
    <row r="80" spans="1:187" ht="13.5">
      <c r="A80" s="194"/>
      <c r="B80" s="194"/>
      <c r="C80" s="194"/>
      <c r="D80" s="199" t="s">
        <v>82</v>
      </c>
      <c r="E80" s="194"/>
      <c r="F80" s="194"/>
      <c r="G80" s="194" t="s">
        <v>83</v>
      </c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 t="s">
        <v>39</v>
      </c>
      <c r="BJ80" s="346">
        <v>1219</v>
      </c>
      <c r="BK80" s="346"/>
      <c r="BL80" s="346"/>
      <c r="BM80" s="346"/>
      <c r="BN80" s="194" t="s">
        <v>40</v>
      </c>
      <c r="BO80" s="194"/>
      <c r="BP80" s="194"/>
      <c r="BQ80" s="194" t="s">
        <v>41</v>
      </c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253" t="s">
        <v>442</v>
      </c>
      <c r="CP80" s="254"/>
      <c r="CQ80" s="254"/>
      <c r="CR80" s="254"/>
      <c r="CS80" s="254"/>
      <c r="CT80" s="254"/>
      <c r="CU80" s="254"/>
      <c r="CV80" s="255"/>
      <c r="CW80" s="288">
        <v>610</v>
      </c>
      <c r="CX80" s="289"/>
      <c r="CY80" s="289"/>
      <c r="CZ80" s="290"/>
      <c r="DA80" s="288">
        <v>610</v>
      </c>
      <c r="DB80" s="289"/>
      <c r="DC80" s="289"/>
      <c r="DD80" s="290"/>
      <c r="DE80" s="291">
        <v>863</v>
      </c>
      <c r="DF80" s="292"/>
      <c r="DG80" s="292"/>
      <c r="DH80" s="292"/>
      <c r="DI80" s="292"/>
      <c r="DJ80" s="293"/>
      <c r="DK80" s="243">
        <v>1.7</v>
      </c>
      <c r="DL80" s="244"/>
      <c r="DM80" s="244"/>
      <c r="DN80" s="244"/>
      <c r="DO80" s="244"/>
      <c r="DP80" s="245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194"/>
      <c r="GB80" s="194"/>
      <c r="GC80" s="194"/>
      <c r="GD80" s="194"/>
      <c r="GE80" s="194"/>
    </row>
    <row r="81" spans="1:187" ht="13.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360" t="s">
        <v>43</v>
      </c>
      <c r="BI81" s="361"/>
      <c r="BJ81" s="361"/>
      <c r="BK81" s="361"/>
      <c r="BL81" s="361"/>
      <c r="BM81" s="361"/>
      <c r="BN81" s="361"/>
      <c r="BO81" s="362"/>
      <c r="BP81" s="360" t="s">
        <v>8</v>
      </c>
      <c r="BQ81" s="361"/>
      <c r="BR81" s="361"/>
      <c r="BS81" s="362"/>
      <c r="BT81" s="360" t="s">
        <v>44</v>
      </c>
      <c r="BU81" s="361"/>
      <c r="BV81" s="361"/>
      <c r="BW81" s="362"/>
      <c r="BX81" s="348" t="s">
        <v>45</v>
      </c>
      <c r="BY81" s="349"/>
      <c r="BZ81" s="349"/>
      <c r="CA81" s="349"/>
      <c r="CB81" s="349"/>
      <c r="CC81" s="350"/>
      <c r="CD81" s="348" t="s">
        <v>46</v>
      </c>
      <c r="CE81" s="349"/>
      <c r="CF81" s="349"/>
      <c r="CG81" s="349"/>
      <c r="CH81" s="349"/>
      <c r="CI81" s="354"/>
      <c r="CJ81" s="194"/>
      <c r="CK81" s="194"/>
      <c r="CL81" s="194"/>
      <c r="CM81" s="194"/>
      <c r="CN81" s="194"/>
      <c r="CO81" s="253" t="s">
        <v>443</v>
      </c>
      <c r="CP81" s="254"/>
      <c r="CQ81" s="254"/>
      <c r="CR81" s="254"/>
      <c r="CS81" s="254"/>
      <c r="CT81" s="254"/>
      <c r="CU81" s="254"/>
      <c r="CV81" s="255"/>
      <c r="CW81" s="288">
        <v>280</v>
      </c>
      <c r="CX81" s="289"/>
      <c r="CY81" s="289"/>
      <c r="CZ81" s="290"/>
      <c r="DA81" s="288">
        <v>610</v>
      </c>
      <c r="DB81" s="289"/>
      <c r="DC81" s="289"/>
      <c r="DD81" s="290"/>
      <c r="DE81" s="291">
        <v>671</v>
      </c>
      <c r="DF81" s="292"/>
      <c r="DG81" s="292"/>
      <c r="DH81" s="292"/>
      <c r="DI81" s="292"/>
      <c r="DJ81" s="293"/>
      <c r="DK81" s="243">
        <v>1.4</v>
      </c>
      <c r="DL81" s="244"/>
      <c r="DM81" s="244"/>
      <c r="DN81" s="244"/>
      <c r="DO81" s="244"/>
      <c r="DP81" s="245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</row>
    <row r="82" spans="1:187" ht="13.5">
      <c r="A82" s="194"/>
      <c r="B82" s="194"/>
      <c r="C82" s="194"/>
      <c r="D82" s="194"/>
      <c r="E82" s="194"/>
      <c r="F82" s="194"/>
      <c r="G82" s="194"/>
      <c r="H82" s="194"/>
      <c r="I82" s="194" t="s">
        <v>84</v>
      </c>
      <c r="J82" s="194"/>
      <c r="K82" s="194"/>
      <c r="L82" s="194"/>
      <c r="M82" s="194"/>
      <c r="N82" s="194" t="s">
        <v>85</v>
      </c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374">
        <v>700</v>
      </c>
      <c r="AM82" s="374"/>
      <c r="AN82" s="374"/>
      <c r="AO82" s="374"/>
      <c r="AP82" s="374"/>
      <c r="AQ82" s="268" t="s">
        <v>64</v>
      </c>
      <c r="AR82" s="268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363"/>
      <c r="BI82" s="364"/>
      <c r="BJ82" s="364"/>
      <c r="BK82" s="364"/>
      <c r="BL82" s="364"/>
      <c r="BM82" s="364"/>
      <c r="BN82" s="364"/>
      <c r="BO82" s="365"/>
      <c r="BP82" s="363"/>
      <c r="BQ82" s="364"/>
      <c r="BR82" s="364"/>
      <c r="BS82" s="365"/>
      <c r="BT82" s="363"/>
      <c r="BU82" s="364"/>
      <c r="BV82" s="364"/>
      <c r="BW82" s="365"/>
      <c r="BX82" s="351"/>
      <c r="BY82" s="352"/>
      <c r="BZ82" s="352"/>
      <c r="CA82" s="352"/>
      <c r="CB82" s="352"/>
      <c r="CC82" s="353"/>
      <c r="CD82" s="351"/>
      <c r="CE82" s="352"/>
      <c r="CF82" s="352"/>
      <c r="CG82" s="352"/>
      <c r="CH82" s="352"/>
      <c r="CI82" s="355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</row>
    <row r="83" spans="1:187" ht="13.5">
      <c r="A83" s="194"/>
      <c r="B83" s="194"/>
      <c r="C83" s="194"/>
      <c r="D83" s="194"/>
      <c r="E83" s="194"/>
      <c r="F83" s="194"/>
      <c r="G83" s="194"/>
      <c r="H83" s="194"/>
      <c r="I83" s="194" t="s">
        <v>86</v>
      </c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374">
        <v>175</v>
      </c>
      <c r="AM83" s="374"/>
      <c r="AN83" s="374"/>
      <c r="AO83" s="374"/>
      <c r="AP83" s="374"/>
      <c r="AQ83" s="268" t="s">
        <v>64</v>
      </c>
      <c r="AR83" s="268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253" t="s">
        <v>71</v>
      </c>
      <c r="BI83" s="254"/>
      <c r="BJ83" s="254"/>
      <c r="BK83" s="254"/>
      <c r="BL83" s="254"/>
      <c r="BM83" s="254"/>
      <c r="BN83" s="254"/>
      <c r="BO83" s="255"/>
      <c r="BP83" s="288">
        <v>490</v>
      </c>
      <c r="BQ83" s="289"/>
      <c r="BR83" s="289"/>
      <c r="BS83" s="290"/>
      <c r="BT83" s="288">
        <v>1219</v>
      </c>
      <c r="BU83" s="289"/>
      <c r="BV83" s="289"/>
      <c r="BW83" s="290"/>
      <c r="BX83" s="291">
        <v>5000</v>
      </c>
      <c r="BY83" s="292"/>
      <c r="BZ83" s="292"/>
      <c r="CA83" s="292"/>
      <c r="CB83" s="292"/>
      <c r="CC83" s="293"/>
      <c r="CD83" s="243">
        <v>10.7</v>
      </c>
      <c r="CE83" s="244"/>
      <c r="CF83" s="244"/>
      <c r="CG83" s="244"/>
      <c r="CH83" s="244"/>
      <c r="CI83" s="245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</row>
    <row r="84" spans="1:187" ht="13.5">
      <c r="A84" s="194"/>
      <c r="B84" s="194"/>
      <c r="C84" s="194"/>
      <c r="D84" s="194"/>
      <c r="E84" s="194"/>
      <c r="F84" s="194"/>
      <c r="G84" s="207"/>
      <c r="H84" s="207"/>
      <c r="I84" s="207" t="s">
        <v>87</v>
      </c>
      <c r="J84" s="207"/>
      <c r="K84" s="207"/>
      <c r="L84" s="207"/>
      <c r="M84" s="207"/>
      <c r="N84" s="207"/>
      <c r="O84" s="209">
        <v>-0.2</v>
      </c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375">
        <v>175</v>
      </c>
      <c r="AM84" s="375"/>
      <c r="AN84" s="375"/>
      <c r="AO84" s="375"/>
      <c r="AP84" s="375"/>
      <c r="AQ84" s="364" t="s">
        <v>64</v>
      </c>
      <c r="AR84" s="364"/>
      <c r="AS84" s="207"/>
      <c r="AT84" s="207"/>
      <c r="AU84" s="207"/>
      <c r="AV84" s="207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253" t="s">
        <v>72</v>
      </c>
      <c r="BI84" s="254"/>
      <c r="BJ84" s="254"/>
      <c r="BK84" s="254"/>
      <c r="BL84" s="254"/>
      <c r="BM84" s="254"/>
      <c r="BN84" s="254"/>
      <c r="BO84" s="255"/>
      <c r="BP84" s="288">
        <v>914</v>
      </c>
      <c r="BQ84" s="289"/>
      <c r="BR84" s="289"/>
      <c r="BS84" s="290"/>
      <c r="BT84" s="288">
        <v>1219</v>
      </c>
      <c r="BU84" s="289"/>
      <c r="BV84" s="289"/>
      <c r="BW84" s="290"/>
      <c r="BX84" s="291">
        <v>5000</v>
      </c>
      <c r="BY84" s="292"/>
      <c r="BZ84" s="292"/>
      <c r="CA84" s="292"/>
      <c r="CB84" s="292"/>
      <c r="CC84" s="293"/>
      <c r="CD84" s="319">
        <v>19.3</v>
      </c>
      <c r="CE84" s="320"/>
      <c r="CF84" s="320"/>
      <c r="CG84" s="320"/>
      <c r="CH84" s="320"/>
      <c r="CI84" s="321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</row>
    <row r="85" spans="1:187" ht="13.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343" t="s">
        <v>70</v>
      </c>
      <c r="AD85" s="343"/>
      <c r="AE85" s="194"/>
      <c r="AF85" s="194"/>
      <c r="AG85" s="194"/>
      <c r="AH85" s="194"/>
      <c r="AI85" s="194"/>
      <c r="AJ85" s="194"/>
      <c r="AK85" s="208"/>
      <c r="AL85" s="369">
        <f>ROUND($AL$82+$AL$83+$AL$84,3)</f>
        <v>1050</v>
      </c>
      <c r="AM85" s="369"/>
      <c r="AN85" s="369"/>
      <c r="AO85" s="369"/>
      <c r="AP85" s="369"/>
      <c r="AQ85" s="361" t="s">
        <v>64</v>
      </c>
      <c r="AR85" s="361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253" t="s">
        <v>73</v>
      </c>
      <c r="BI85" s="254"/>
      <c r="BJ85" s="254"/>
      <c r="BK85" s="254"/>
      <c r="BL85" s="254"/>
      <c r="BM85" s="254"/>
      <c r="BN85" s="254"/>
      <c r="BO85" s="255"/>
      <c r="BP85" s="288">
        <v>490</v>
      </c>
      <c r="BQ85" s="289"/>
      <c r="BR85" s="289"/>
      <c r="BS85" s="290"/>
      <c r="BT85" s="288">
        <v>1219</v>
      </c>
      <c r="BU85" s="289"/>
      <c r="BV85" s="289"/>
      <c r="BW85" s="290"/>
      <c r="BX85" s="291">
        <v>5000</v>
      </c>
      <c r="BY85" s="292"/>
      <c r="BZ85" s="292"/>
      <c r="CA85" s="292"/>
      <c r="CB85" s="292"/>
      <c r="CC85" s="293"/>
      <c r="CD85" s="243">
        <v>9</v>
      </c>
      <c r="CE85" s="244"/>
      <c r="CF85" s="244"/>
      <c r="CG85" s="244"/>
      <c r="CH85" s="244"/>
      <c r="CI85" s="245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</row>
    <row r="86" spans="1:187" ht="13.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</row>
    <row r="87" spans="1:187" ht="13.5">
      <c r="A87" s="194"/>
      <c r="B87" s="194"/>
      <c r="C87" s="194"/>
      <c r="D87" s="366" t="s">
        <v>90</v>
      </c>
      <c r="E87" s="366"/>
      <c r="F87" s="366"/>
      <c r="G87" s="366"/>
      <c r="H87" s="366"/>
      <c r="I87" s="366"/>
      <c r="J87" s="366"/>
      <c r="K87" s="366"/>
      <c r="L87" s="367">
        <v>6</v>
      </c>
      <c r="M87" s="367"/>
      <c r="N87" s="367"/>
      <c r="O87" s="366" t="s">
        <v>463</v>
      </c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366"/>
      <c r="AX87" s="366"/>
      <c r="AY87" s="366"/>
      <c r="AZ87" s="366"/>
      <c r="BA87" s="366"/>
      <c r="BB87" s="195"/>
      <c r="BC87" s="194"/>
      <c r="BD87" s="194"/>
      <c r="BE87" s="194"/>
      <c r="BF87" s="194"/>
      <c r="BG87" s="194"/>
      <c r="BH87" s="203" t="s">
        <v>36</v>
      </c>
      <c r="BI87" s="203"/>
      <c r="BJ87" s="203"/>
      <c r="BK87" s="203"/>
      <c r="BL87" s="203"/>
      <c r="BM87" s="203"/>
      <c r="BN87" s="203"/>
      <c r="BO87" s="203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</row>
    <row r="88" spans="1:187" ht="13.5">
      <c r="A88" s="194"/>
      <c r="B88" s="194"/>
      <c r="C88" s="194"/>
      <c r="D88" s="366" t="s">
        <v>92</v>
      </c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6"/>
      <c r="AN88" s="366"/>
      <c r="AO88" s="366"/>
      <c r="AP88" s="366"/>
      <c r="AQ88" s="366"/>
      <c r="AR88" s="366"/>
      <c r="AS88" s="366"/>
      <c r="AT88" s="366"/>
      <c r="AU88" s="366"/>
      <c r="AV88" s="366"/>
      <c r="AW88" s="366"/>
      <c r="AX88" s="366"/>
      <c r="AY88" s="366"/>
      <c r="AZ88" s="366"/>
      <c r="BA88" s="366"/>
      <c r="BB88" s="195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</row>
    <row r="89" spans="1:187" ht="13.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 t="s">
        <v>39</v>
      </c>
      <c r="BJ89" s="346">
        <v>914</v>
      </c>
      <c r="BK89" s="346"/>
      <c r="BL89" s="346"/>
      <c r="BM89" s="346"/>
      <c r="BN89" s="194" t="s">
        <v>40</v>
      </c>
      <c r="BO89" s="194"/>
      <c r="BP89" s="194"/>
      <c r="BQ89" s="194" t="s">
        <v>41</v>
      </c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</row>
    <row r="90" spans="1:187" ht="13.5">
      <c r="A90" s="194"/>
      <c r="B90" s="194"/>
      <c r="C90" s="194"/>
      <c r="D90" s="194"/>
      <c r="E90" s="194"/>
      <c r="F90" s="194"/>
      <c r="G90" s="268" t="s">
        <v>94</v>
      </c>
      <c r="H90" s="268"/>
      <c r="I90" s="268" t="s">
        <v>63</v>
      </c>
      <c r="J90" s="268"/>
      <c r="K90" s="194"/>
      <c r="L90" s="273" t="s">
        <v>39</v>
      </c>
      <c r="M90" s="359">
        <f>+$AS$67</f>
        <v>1380</v>
      </c>
      <c r="N90" s="359"/>
      <c r="O90" s="359"/>
      <c r="P90" s="359"/>
      <c r="Q90" s="268" t="s">
        <v>34</v>
      </c>
      <c r="R90" s="268"/>
      <c r="S90" s="274">
        <f>+$L$87</f>
        <v>6</v>
      </c>
      <c r="T90" s="274"/>
      <c r="U90" s="268" t="s">
        <v>95</v>
      </c>
      <c r="V90" s="268"/>
      <c r="W90" s="359">
        <f>$AS$78</f>
        <v>870</v>
      </c>
      <c r="X90" s="359"/>
      <c r="Y90" s="359"/>
      <c r="Z90" s="359"/>
      <c r="AA90" s="273" t="s">
        <v>41</v>
      </c>
      <c r="AB90" s="268" t="s">
        <v>34</v>
      </c>
      <c r="AC90" s="268"/>
      <c r="AD90" s="379">
        <f>$AQ$17</f>
        <v>3</v>
      </c>
      <c r="AE90" s="380"/>
      <c r="AF90" s="268" t="s">
        <v>95</v>
      </c>
      <c r="AG90" s="268"/>
      <c r="AH90" s="268">
        <v>10</v>
      </c>
      <c r="AI90" s="268"/>
      <c r="AJ90" s="268"/>
      <c r="AK90" s="268" t="s">
        <v>34</v>
      </c>
      <c r="AL90" s="268"/>
      <c r="AM90" s="359">
        <f>+$AL$85</f>
        <v>1050</v>
      </c>
      <c r="AN90" s="359"/>
      <c r="AO90" s="359"/>
      <c r="AP90" s="359"/>
      <c r="AQ90" s="268" t="s">
        <v>34</v>
      </c>
      <c r="AR90" s="268"/>
      <c r="AS90" s="372">
        <f>$R$17</f>
        <v>5</v>
      </c>
      <c r="AT90" s="372"/>
      <c r="AU90" s="373"/>
      <c r="AV90" s="194"/>
      <c r="AW90" s="268" t="s">
        <v>34</v>
      </c>
      <c r="AX90" s="268"/>
      <c r="AY90" s="275">
        <f>1+$K$5/100</f>
        <v>1.5</v>
      </c>
      <c r="AZ90" s="275"/>
      <c r="BA90" s="275"/>
      <c r="BB90" s="194"/>
      <c r="BC90" s="194"/>
      <c r="BD90" s="194"/>
      <c r="BE90" s="194"/>
      <c r="BF90" s="194"/>
      <c r="BG90" s="194"/>
      <c r="BH90" s="360" t="s">
        <v>43</v>
      </c>
      <c r="BI90" s="361"/>
      <c r="BJ90" s="361"/>
      <c r="BK90" s="361"/>
      <c r="BL90" s="361"/>
      <c r="BM90" s="361"/>
      <c r="BN90" s="361"/>
      <c r="BO90" s="362"/>
      <c r="BP90" s="360" t="s">
        <v>8</v>
      </c>
      <c r="BQ90" s="361"/>
      <c r="BR90" s="361"/>
      <c r="BS90" s="362"/>
      <c r="BT90" s="360" t="s">
        <v>44</v>
      </c>
      <c r="BU90" s="361"/>
      <c r="BV90" s="361"/>
      <c r="BW90" s="362"/>
      <c r="BX90" s="348" t="s">
        <v>45</v>
      </c>
      <c r="BY90" s="349"/>
      <c r="BZ90" s="349"/>
      <c r="CA90" s="349"/>
      <c r="CB90" s="349"/>
      <c r="CC90" s="350"/>
      <c r="CD90" s="348" t="s">
        <v>46</v>
      </c>
      <c r="CE90" s="349"/>
      <c r="CF90" s="349"/>
      <c r="CG90" s="349"/>
      <c r="CH90" s="349"/>
      <c r="CI90" s="35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</row>
    <row r="91" spans="1:187" ht="13.5">
      <c r="A91" s="194"/>
      <c r="B91" s="194"/>
      <c r="C91" s="194"/>
      <c r="D91" s="194"/>
      <c r="E91" s="194"/>
      <c r="F91" s="194"/>
      <c r="G91" s="268"/>
      <c r="H91" s="268"/>
      <c r="I91" s="268"/>
      <c r="J91" s="268"/>
      <c r="K91" s="194"/>
      <c r="L91" s="273"/>
      <c r="M91" s="359"/>
      <c r="N91" s="359"/>
      <c r="O91" s="359"/>
      <c r="P91" s="359"/>
      <c r="Q91" s="268"/>
      <c r="R91" s="268"/>
      <c r="S91" s="274"/>
      <c r="T91" s="274"/>
      <c r="U91" s="268"/>
      <c r="V91" s="268"/>
      <c r="W91" s="359"/>
      <c r="X91" s="359"/>
      <c r="Y91" s="359"/>
      <c r="Z91" s="359"/>
      <c r="AA91" s="273"/>
      <c r="AB91" s="268"/>
      <c r="AC91" s="268"/>
      <c r="AD91" s="368">
        <f>$AN$17+$AQ$17+$AT$17</f>
        <v>6</v>
      </c>
      <c r="AE91" s="368"/>
      <c r="AF91" s="268"/>
      <c r="AG91" s="268"/>
      <c r="AH91" s="268"/>
      <c r="AI91" s="268"/>
      <c r="AJ91" s="268"/>
      <c r="AK91" s="268"/>
      <c r="AL91" s="268"/>
      <c r="AM91" s="359"/>
      <c r="AN91" s="359"/>
      <c r="AO91" s="359"/>
      <c r="AP91" s="359"/>
      <c r="AQ91" s="268"/>
      <c r="AR91" s="268"/>
      <c r="AS91" s="370">
        <f>$O$17+$R$17+$U$17</f>
        <v>10</v>
      </c>
      <c r="AT91" s="370"/>
      <c r="AU91" s="371"/>
      <c r="AV91" s="194"/>
      <c r="AW91" s="268"/>
      <c r="AX91" s="268"/>
      <c r="AY91" s="275"/>
      <c r="AZ91" s="275"/>
      <c r="BA91" s="275"/>
      <c r="BB91" s="194"/>
      <c r="BC91" s="194"/>
      <c r="BD91" s="194"/>
      <c r="BE91" s="194"/>
      <c r="BF91" s="194"/>
      <c r="BG91" s="194"/>
      <c r="BH91" s="363"/>
      <c r="BI91" s="364"/>
      <c r="BJ91" s="364"/>
      <c r="BK91" s="364"/>
      <c r="BL91" s="364"/>
      <c r="BM91" s="364"/>
      <c r="BN91" s="364"/>
      <c r="BO91" s="365"/>
      <c r="BP91" s="363"/>
      <c r="BQ91" s="364"/>
      <c r="BR91" s="364"/>
      <c r="BS91" s="365"/>
      <c r="BT91" s="363"/>
      <c r="BU91" s="364"/>
      <c r="BV91" s="364"/>
      <c r="BW91" s="365"/>
      <c r="BX91" s="351"/>
      <c r="BY91" s="352"/>
      <c r="BZ91" s="352"/>
      <c r="CA91" s="352"/>
      <c r="CB91" s="352"/>
      <c r="CC91" s="353"/>
      <c r="CD91" s="351"/>
      <c r="CE91" s="352"/>
      <c r="CF91" s="352"/>
      <c r="CG91" s="352"/>
      <c r="CH91" s="352"/>
      <c r="CI91" s="355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</row>
    <row r="92" spans="1:187" ht="13.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253" t="s">
        <v>78</v>
      </c>
      <c r="BI92" s="254"/>
      <c r="BJ92" s="254"/>
      <c r="BK92" s="254"/>
      <c r="BL92" s="254"/>
      <c r="BM92" s="254"/>
      <c r="BN92" s="254"/>
      <c r="BO92" s="255"/>
      <c r="BP92" s="288">
        <v>1875</v>
      </c>
      <c r="BQ92" s="289"/>
      <c r="BR92" s="289"/>
      <c r="BS92" s="290"/>
      <c r="BT92" s="288">
        <v>914</v>
      </c>
      <c r="BU92" s="289"/>
      <c r="BV92" s="289"/>
      <c r="BW92" s="290"/>
      <c r="BX92" s="291">
        <v>4500</v>
      </c>
      <c r="BY92" s="292"/>
      <c r="BZ92" s="292"/>
      <c r="CA92" s="292"/>
      <c r="CB92" s="292"/>
      <c r="CC92" s="293"/>
      <c r="CD92" s="243">
        <v>16</v>
      </c>
      <c r="CE92" s="244"/>
      <c r="CF92" s="244"/>
      <c r="CG92" s="244"/>
      <c r="CH92" s="244"/>
      <c r="CI92" s="245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</row>
    <row r="93" spans="1:187" ht="13.5">
      <c r="A93" s="194"/>
      <c r="B93" s="194"/>
      <c r="C93" s="194"/>
      <c r="D93" s="194"/>
      <c r="E93" s="194"/>
      <c r="F93" s="194"/>
      <c r="G93" s="194"/>
      <c r="H93" s="194"/>
      <c r="I93" s="268" t="s">
        <v>63</v>
      </c>
      <c r="J93" s="268"/>
      <c r="K93" s="272">
        <f>ROUND((($M$90*$S$90+$W$90)*$AD$90/$AD$91+$AH$90*$AM$90*$AS$90/$AS$91)*$AY$90,0)</f>
        <v>14738</v>
      </c>
      <c r="L93" s="272"/>
      <c r="M93" s="272"/>
      <c r="N93" s="272"/>
      <c r="O93" s="272"/>
      <c r="P93" s="273" t="s">
        <v>64</v>
      </c>
      <c r="Q93" s="273"/>
      <c r="R93" s="275" t="str">
        <f>IF(K93&lt;=X93,"≦","＞")</f>
        <v>≦</v>
      </c>
      <c r="S93" s="275" t="str">
        <f>IF($M$26&lt;=$T$26,"＜","＞")</f>
        <v>＜</v>
      </c>
      <c r="T93" s="273" t="s">
        <v>97</v>
      </c>
      <c r="U93" s="273"/>
      <c r="V93" s="268" t="s">
        <v>63</v>
      </c>
      <c r="W93" s="268"/>
      <c r="X93" s="272">
        <f>IF($CM$48&lt;=$L$37/1000,$AM$37*1000,$AM$38*1000)</f>
        <v>35000</v>
      </c>
      <c r="Y93" s="272"/>
      <c r="Z93" s="272"/>
      <c r="AA93" s="272"/>
      <c r="AB93" s="272"/>
      <c r="AC93" s="273" t="s">
        <v>64</v>
      </c>
      <c r="AD93" s="273"/>
      <c r="AE93" s="194"/>
      <c r="AF93" s="194"/>
      <c r="AG93" s="194"/>
      <c r="AH93" s="249">
        <f>IF($K$93&lt;=$X$93,"","NG")</f>
      </c>
      <c r="AI93" s="249"/>
      <c r="AJ93" s="249"/>
      <c r="AK93" s="249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253" t="s">
        <v>80</v>
      </c>
      <c r="BI93" s="254"/>
      <c r="BJ93" s="254"/>
      <c r="BK93" s="254"/>
      <c r="BL93" s="254"/>
      <c r="BM93" s="254"/>
      <c r="BN93" s="254"/>
      <c r="BO93" s="255"/>
      <c r="BP93" s="288">
        <v>1700</v>
      </c>
      <c r="BQ93" s="289"/>
      <c r="BR93" s="289"/>
      <c r="BS93" s="290"/>
      <c r="BT93" s="288">
        <v>914</v>
      </c>
      <c r="BU93" s="289"/>
      <c r="BV93" s="289"/>
      <c r="BW93" s="290"/>
      <c r="BX93" s="291">
        <v>5000</v>
      </c>
      <c r="BY93" s="292"/>
      <c r="BZ93" s="292"/>
      <c r="CA93" s="292"/>
      <c r="CB93" s="292"/>
      <c r="CC93" s="293"/>
      <c r="CD93" s="319">
        <v>13.7</v>
      </c>
      <c r="CE93" s="320"/>
      <c r="CF93" s="320"/>
      <c r="CG93" s="320"/>
      <c r="CH93" s="320"/>
      <c r="CI93" s="321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</row>
    <row r="94" spans="1:187" ht="13.5">
      <c r="A94" s="194"/>
      <c r="B94" s="194"/>
      <c r="C94" s="194"/>
      <c r="D94" s="194"/>
      <c r="E94" s="194"/>
      <c r="F94" s="194"/>
      <c r="G94" s="194"/>
      <c r="H94" s="194"/>
      <c r="I94" s="268"/>
      <c r="J94" s="268"/>
      <c r="K94" s="272"/>
      <c r="L94" s="272"/>
      <c r="M94" s="272"/>
      <c r="N94" s="272"/>
      <c r="O94" s="272"/>
      <c r="P94" s="273"/>
      <c r="Q94" s="273"/>
      <c r="R94" s="275"/>
      <c r="S94" s="275"/>
      <c r="T94" s="273"/>
      <c r="U94" s="273"/>
      <c r="V94" s="268"/>
      <c r="W94" s="268"/>
      <c r="X94" s="272"/>
      <c r="Y94" s="272"/>
      <c r="Z94" s="272"/>
      <c r="AA94" s="272"/>
      <c r="AB94" s="272"/>
      <c r="AC94" s="273"/>
      <c r="AD94" s="273"/>
      <c r="AE94" s="194"/>
      <c r="AF94" s="194"/>
      <c r="AG94" s="194"/>
      <c r="AH94" s="249"/>
      <c r="AI94" s="249"/>
      <c r="AJ94" s="249"/>
      <c r="AK94" s="249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253" t="s">
        <v>81</v>
      </c>
      <c r="BI94" s="254"/>
      <c r="BJ94" s="254"/>
      <c r="BK94" s="254"/>
      <c r="BL94" s="254"/>
      <c r="BM94" s="254"/>
      <c r="BN94" s="254"/>
      <c r="BO94" s="255"/>
      <c r="BP94" s="288">
        <v>1524</v>
      </c>
      <c r="BQ94" s="289"/>
      <c r="BR94" s="289"/>
      <c r="BS94" s="290"/>
      <c r="BT94" s="288">
        <v>914</v>
      </c>
      <c r="BU94" s="289"/>
      <c r="BV94" s="289"/>
      <c r="BW94" s="290"/>
      <c r="BX94" s="291">
        <v>5000</v>
      </c>
      <c r="BY94" s="292"/>
      <c r="BZ94" s="292"/>
      <c r="CA94" s="292"/>
      <c r="CB94" s="292"/>
      <c r="CC94" s="293"/>
      <c r="CD94" s="243">
        <v>13</v>
      </c>
      <c r="CE94" s="244"/>
      <c r="CF94" s="244"/>
      <c r="CG94" s="244"/>
      <c r="CH94" s="244"/>
      <c r="CI94" s="245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4"/>
      <c r="FS94" s="194"/>
      <c r="FT94" s="194"/>
      <c r="FU94" s="194"/>
      <c r="FV94" s="194"/>
      <c r="FW94" s="194"/>
      <c r="FX94" s="194"/>
      <c r="FY94" s="194"/>
      <c r="FZ94" s="194"/>
      <c r="GA94" s="194"/>
      <c r="GB94" s="194"/>
      <c r="GC94" s="194"/>
      <c r="GD94" s="194"/>
      <c r="GE94" s="194"/>
    </row>
    <row r="95" spans="1:187" ht="13.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  <c r="EV95" s="194"/>
      <c r="EW95" s="194"/>
      <c r="EX95" s="194"/>
      <c r="EY95" s="194"/>
      <c r="EZ95" s="194"/>
      <c r="FA95" s="194"/>
      <c r="FB95" s="194"/>
      <c r="FC95" s="194"/>
      <c r="FD95" s="194"/>
      <c r="FE95" s="194"/>
      <c r="FF95" s="194"/>
      <c r="FG95" s="194"/>
      <c r="FH95" s="194"/>
      <c r="FI95" s="194"/>
      <c r="FJ95" s="194"/>
      <c r="FK95" s="194"/>
      <c r="FL95" s="194"/>
      <c r="FM95" s="194"/>
      <c r="FN95" s="194"/>
      <c r="FO95" s="194"/>
      <c r="FP95" s="194"/>
      <c r="FQ95" s="194"/>
      <c r="FR95" s="194"/>
      <c r="FS95" s="194"/>
      <c r="FT95" s="194"/>
      <c r="FU95" s="194"/>
      <c r="FV95" s="194"/>
      <c r="FW95" s="194"/>
      <c r="FX95" s="194"/>
      <c r="FY95" s="194"/>
      <c r="FZ95" s="194"/>
      <c r="GA95" s="194"/>
      <c r="GB95" s="194"/>
      <c r="GC95" s="194"/>
      <c r="GD95" s="194"/>
      <c r="GE95" s="194"/>
    </row>
    <row r="96" spans="1:187" ht="13.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  <c r="EO96" s="194"/>
      <c r="EP96" s="194"/>
      <c r="EQ96" s="194"/>
      <c r="ER96" s="194"/>
      <c r="ES96" s="194"/>
      <c r="ET96" s="194"/>
      <c r="EU96" s="194"/>
      <c r="EV96" s="194"/>
      <c r="EW96" s="194"/>
      <c r="EX96" s="194"/>
      <c r="EY96" s="194"/>
      <c r="EZ96" s="194"/>
      <c r="FA96" s="194"/>
      <c r="FB96" s="194"/>
      <c r="FC96" s="194"/>
      <c r="FD96" s="194"/>
      <c r="FE96" s="194"/>
      <c r="FF96" s="194"/>
      <c r="FG96" s="194"/>
      <c r="FH96" s="194"/>
      <c r="FI96" s="194"/>
      <c r="FJ96" s="194"/>
      <c r="FK96" s="194"/>
      <c r="FL96" s="194"/>
      <c r="FM96" s="194"/>
      <c r="FN96" s="194"/>
      <c r="FO96" s="194"/>
      <c r="FP96" s="194"/>
      <c r="FQ96" s="194"/>
      <c r="FR96" s="194"/>
      <c r="FS96" s="194"/>
      <c r="FT96" s="194"/>
      <c r="FU96" s="194"/>
      <c r="FV96" s="194"/>
      <c r="FW96" s="194"/>
      <c r="FX96" s="194"/>
      <c r="FY96" s="194"/>
      <c r="FZ96" s="194"/>
      <c r="GA96" s="194"/>
      <c r="GB96" s="194"/>
      <c r="GC96" s="194"/>
      <c r="GD96" s="194"/>
      <c r="GE96" s="194"/>
    </row>
    <row r="97" spans="1:187" ht="13.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203" t="s">
        <v>67</v>
      </c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  <c r="EM97" s="194"/>
      <c r="EN97" s="194"/>
      <c r="EO97" s="194"/>
      <c r="EP97" s="194"/>
      <c r="EQ97" s="194"/>
      <c r="ER97" s="194"/>
      <c r="ES97" s="194"/>
      <c r="ET97" s="194"/>
      <c r="EU97" s="194"/>
      <c r="EV97" s="194"/>
      <c r="EW97" s="194"/>
      <c r="EX97" s="194"/>
      <c r="EY97" s="194"/>
      <c r="EZ97" s="194"/>
      <c r="FA97" s="194"/>
      <c r="FB97" s="194"/>
      <c r="FC97" s="194"/>
      <c r="FD97" s="194"/>
      <c r="FE97" s="194"/>
      <c r="FF97" s="194"/>
      <c r="FG97" s="194"/>
      <c r="FH97" s="194"/>
      <c r="FI97" s="194"/>
      <c r="FJ97" s="194"/>
      <c r="FK97" s="194"/>
      <c r="FL97" s="194"/>
      <c r="FM97" s="194"/>
      <c r="FN97" s="194"/>
      <c r="FO97" s="194"/>
      <c r="FP97" s="194"/>
      <c r="FQ97" s="194"/>
      <c r="FR97" s="194"/>
      <c r="FS97" s="194"/>
      <c r="FT97" s="194"/>
      <c r="FU97" s="194"/>
      <c r="FV97" s="194"/>
      <c r="FW97" s="194"/>
      <c r="FX97" s="194"/>
      <c r="FY97" s="194"/>
      <c r="FZ97" s="194"/>
      <c r="GA97" s="194"/>
      <c r="GB97" s="194"/>
      <c r="GC97" s="194"/>
      <c r="GD97" s="194"/>
      <c r="GE97" s="194"/>
    </row>
    <row r="98" spans="1:187" ht="13.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 t="s">
        <v>39</v>
      </c>
      <c r="BJ98" s="346">
        <v>914</v>
      </c>
      <c r="BK98" s="346"/>
      <c r="BL98" s="346"/>
      <c r="BM98" s="346"/>
      <c r="BN98" s="194" t="s">
        <v>40</v>
      </c>
      <c r="BO98" s="194"/>
      <c r="BP98" s="194"/>
      <c r="BQ98" s="194" t="s">
        <v>41</v>
      </c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  <c r="EM98" s="194"/>
      <c r="EN98" s="194"/>
      <c r="EO98" s="194"/>
      <c r="EP98" s="194"/>
      <c r="EQ98" s="194"/>
      <c r="ER98" s="194"/>
      <c r="ES98" s="194"/>
      <c r="ET98" s="194"/>
      <c r="EU98" s="194"/>
      <c r="EV98" s="194"/>
      <c r="EW98" s="194"/>
      <c r="EX98" s="194"/>
      <c r="EY98" s="194"/>
      <c r="EZ98" s="194"/>
      <c r="FA98" s="194"/>
      <c r="FB98" s="194"/>
      <c r="FC98" s="194"/>
      <c r="FD98" s="194"/>
      <c r="FE98" s="194"/>
      <c r="FF98" s="194"/>
      <c r="FG98" s="194"/>
      <c r="FH98" s="194"/>
      <c r="FI98" s="194"/>
      <c r="FJ98" s="194"/>
      <c r="FK98" s="194"/>
      <c r="FL98" s="194"/>
      <c r="FM98" s="194"/>
      <c r="FN98" s="194"/>
      <c r="FO98" s="194"/>
      <c r="FP98" s="194"/>
      <c r="FQ98" s="194"/>
      <c r="FR98" s="194"/>
      <c r="FS98" s="194"/>
      <c r="FT98" s="194"/>
      <c r="FU98" s="194"/>
      <c r="FV98" s="194"/>
      <c r="FW98" s="194"/>
      <c r="FX98" s="194"/>
      <c r="FY98" s="194"/>
      <c r="FZ98" s="194"/>
      <c r="GA98" s="194"/>
      <c r="GB98" s="194"/>
      <c r="GC98" s="194"/>
      <c r="GD98" s="194"/>
      <c r="GE98" s="194"/>
    </row>
    <row r="99" spans="1:187" ht="13.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360" t="s">
        <v>43</v>
      </c>
      <c r="BI99" s="361"/>
      <c r="BJ99" s="361"/>
      <c r="BK99" s="361"/>
      <c r="BL99" s="361"/>
      <c r="BM99" s="361"/>
      <c r="BN99" s="361"/>
      <c r="BO99" s="362"/>
      <c r="BP99" s="360" t="s">
        <v>8</v>
      </c>
      <c r="BQ99" s="361"/>
      <c r="BR99" s="361"/>
      <c r="BS99" s="362"/>
      <c r="BT99" s="360" t="s">
        <v>44</v>
      </c>
      <c r="BU99" s="361"/>
      <c r="BV99" s="361"/>
      <c r="BW99" s="362"/>
      <c r="BX99" s="348" t="s">
        <v>45</v>
      </c>
      <c r="BY99" s="349"/>
      <c r="BZ99" s="349"/>
      <c r="CA99" s="349"/>
      <c r="CB99" s="349"/>
      <c r="CC99" s="350"/>
      <c r="CD99" s="348" t="s">
        <v>46</v>
      </c>
      <c r="CE99" s="349"/>
      <c r="CF99" s="349"/>
      <c r="CG99" s="349"/>
      <c r="CH99" s="349"/>
      <c r="CI99" s="35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4"/>
      <c r="EL99" s="194"/>
      <c r="EM99" s="194"/>
      <c r="EN99" s="194"/>
      <c r="EO99" s="194"/>
      <c r="EP99" s="194"/>
      <c r="EQ99" s="194"/>
      <c r="ER99" s="194"/>
      <c r="ES99" s="194"/>
      <c r="ET99" s="194"/>
      <c r="EU99" s="194"/>
      <c r="EV99" s="194"/>
      <c r="EW99" s="194"/>
      <c r="EX99" s="194"/>
      <c r="EY99" s="194"/>
      <c r="EZ99" s="194"/>
      <c r="FA99" s="194"/>
      <c r="FB99" s="194"/>
      <c r="FC99" s="194"/>
      <c r="FD99" s="194"/>
      <c r="FE99" s="194"/>
      <c r="FF99" s="194"/>
      <c r="FG99" s="194"/>
      <c r="FH99" s="194"/>
      <c r="FI99" s="194"/>
      <c r="FJ99" s="194"/>
      <c r="FK99" s="194"/>
      <c r="FL99" s="194"/>
      <c r="FM99" s="194"/>
      <c r="FN99" s="194"/>
      <c r="FO99" s="194"/>
      <c r="FP99" s="194"/>
      <c r="FQ99" s="194"/>
      <c r="FR99" s="194"/>
      <c r="FS99" s="194"/>
      <c r="FT99" s="194"/>
      <c r="FU99" s="194"/>
      <c r="FV99" s="194"/>
      <c r="FW99" s="194"/>
      <c r="FX99" s="194"/>
      <c r="FY99" s="194"/>
      <c r="FZ99" s="194"/>
      <c r="GA99" s="194"/>
      <c r="GB99" s="194"/>
      <c r="GC99" s="194"/>
      <c r="GD99" s="194"/>
      <c r="GE99" s="194"/>
    </row>
    <row r="100" spans="1:187" ht="13.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363"/>
      <c r="BI100" s="364"/>
      <c r="BJ100" s="364"/>
      <c r="BK100" s="364"/>
      <c r="BL100" s="364"/>
      <c r="BM100" s="364"/>
      <c r="BN100" s="364"/>
      <c r="BO100" s="365"/>
      <c r="BP100" s="363"/>
      <c r="BQ100" s="364"/>
      <c r="BR100" s="364"/>
      <c r="BS100" s="365"/>
      <c r="BT100" s="363"/>
      <c r="BU100" s="364"/>
      <c r="BV100" s="364"/>
      <c r="BW100" s="365"/>
      <c r="BX100" s="351"/>
      <c r="BY100" s="352"/>
      <c r="BZ100" s="352"/>
      <c r="CA100" s="352"/>
      <c r="CB100" s="352"/>
      <c r="CC100" s="353"/>
      <c r="CD100" s="351"/>
      <c r="CE100" s="352"/>
      <c r="CF100" s="352"/>
      <c r="CG100" s="352"/>
      <c r="CH100" s="352"/>
      <c r="CI100" s="355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</row>
    <row r="101" spans="1:187" ht="13.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253" t="s">
        <v>88</v>
      </c>
      <c r="BI101" s="254"/>
      <c r="BJ101" s="254"/>
      <c r="BK101" s="254"/>
      <c r="BL101" s="254"/>
      <c r="BM101" s="254"/>
      <c r="BN101" s="254"/>
      <c r="BO101" s="255"/>
      <c r="BP101" s="288">
        <v>490</v>
      </c>
      <c r="BQ101" s="289"/>
      <c r="BR101" s="289"/>
      <c r="BS101" s="290"/>
      <c r="BT101" s="288">
        <v>914</v>
      </c>
      <c r="BU101" s="289"/>
      <c r="BV101" s="289"/>
      <c r="BW101" s="290"/>
      <c r="BX101" s="291">
        <v>5000</v>
      </c>
      <c r="BY101" s="292"/>
      <c r="BZ101" s="292"/>
      <c r="CA101" s="292"/>
      <c r="CB101" s="292"/>
      <c r="CC101" s="293"/>
      <c r="CD101" s="243">
        <v>8.5</v>
      </c>
      <c r="CE101" s="244"/>
      <c r="CF101" s="244"/>
      <c r="CG101" s="244"/>
      <c r="CH101" s="244"/>
      <c r="CI101" s="245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</row>
    <row r="102" spans="1:187" ht="13.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253" t="s">
        <v>89</v>
      </c>
      <c r="BI102" s="254"/>
      <c r="BJ102" s="254"/>
      <c r="BK102" s="254"/>
      <c r="BL102" s="254"/>
      <c r="BM102" s="254"/>
      <c r="BN102" s="254"/>
      <c r="BO102" s="255"/>
      <c r="BP102" s="288">
        <v>1219</v>
      </c>
      <c r="BQ102" s="289"/>
      <c r="BR102" s="289"/>
      <c r="BS102" s="290"/>
      <c r="BT102" s="288">
        <v>914</v>
      </c>
      <c r="BU102" s="289"/>
      <c r="BV102" s="289"/>
      <c r="BW102" s="290"/>
      <c r="BX102" s="291">
        <v>5000</v>
      </c>
      <c r="BY102" s="292"/>
      <c r="BZ102" s="292"/>
      <c r="CA102" s="292"/>
      <c r="CB102" s="292"/>
      <c r="CC102" s="293"/>
      <c r="CD102" s="319">
        <v>14.5</v>
      </c>
      <c r="CE102" s="320"/>
      <c r="CF102" s="320"/>
      <c r="CG102" s="320"/>
      <c r="CH102" s="320"/>
      <c r="CI102" s="321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</row>
    <row r="103" spans="1:187" ht="13.5" customHeight="1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253" t="s">
        <v>91</v>
      </c>
      <c r="BI103" s="254"/>
      <c r="BJ103" s="254"/>
      <c r="BK103" s="254"/>
      <c r="BL103" s="254"/>
      <c r="BM103" s="254"/>
      <c r="BN103" s="254"/>
      <c r="BO103" s="255"/>
      <c r="BP103" s="288">
        <v>914</v>
      </c>
      <c r="BQ103" s="289"/>
      <c r="BR103" s="289"/>
      <c r="BS103" s="290"/>
      <c r="BT103" s="288">
        <v>914</v>
      </c>
      <c r="BU103" s="289"/>
      <c r="BV103" s="289"/>
      <c r="BW103" s="290"/>
      <c r="BX103" s="291">
        <v>5000</v>
      </c>
      <c r="BY103" s="292"/>
      <c r="BZ103" s="292"/>
      <c r="CA103" s="292"/>
      <c r="CB103" s="292"/>
      <c r="CC103" s="293"/>
      <c r="CD103" s="319">
        <v>12.1</v>
      </c>
      <c r="CE103" s="320"/>
      <c r="CF103" s="320"/>
      <c r="CG103" s="320"/>
      <c r="CH103" s="320"/>
      <c r="CI103" s="321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</row>
    <row r="104" spans="1:187" ht="13.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253" t="s">
        <v>89</v>
      </c>
      <c r="BI104" s="254"/>
      <c r="BJ104" s="254"/>
      <c r="BK104" s="254"/>
      <c r="BL104" s="254"/>
      <c r="BM104" s="254"/>
      <c r="BN104" s="254"/>
      <c r="BO104" s="255"/>
      <c r="BP104" s="288">
        <v>1219</v>
      </c>
      <c r="BQ104" s="289"/>
      <c r="BR104" s="289"/>
      <c r="BS104" s="290"/>
      <c r="BT104" s="288">
        <v>914</v>
      </c>
      <c r="BU104" s="289"/>
      <c r="BV104" s="289"/>
      <c r="BW104" s="290"/>
      <c r="BX104" s="291" t="s">
        <v>93</v>
      </c>
      <c r="BY104" s="292"/>
      <c r="BZ104" s="292"/>
      <c r="CA104" s="292"/>
      <c r="CB104" s="292"/>
      <c r="CC104" s="293"/>
      <c r="CD104" s="319">
        <v>12.5</v>
      </c>
      <c r="CE104" s="320"/>
      <c r="CF104" s="320"/>
      <c r="CG104" s="320"/>
      <c r="CH104" s="320"/>
      <c r="CI104" s="321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</row>
    <row r="105" spans="1:187" ht="13.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253" t="s">
        <v>91</v>
      </c>
      <c r="BI105" s="254"/>
      <c r="BJ105" s="254"/>
      <c r="BK105" s="254"/>
      <c r="BL105" s="254"/>
      <c r="BM105" s="254"/>
      <c r="BN105" s="254"/>
      <c r="BO105" s="255"/>
      <c r="BP105" s="288">
        <v>914</v>
      </c>
      <c r="BQ105" s="289"/>
      <c r="BR105" s="289"/>
      <c r="BS105" s="290"/>
      <c r="BT105" s="288">
        <v>914</v>
      </c>
      <c r="BU105" s="289"/>
      <c r="BV105" s="289"/>
      <c r="BW105" s="290"/>
      <c r="BX105" s="291" t="s">
        <v>93</v>
      </c>
      <c r="BY105" s="292"/>
      <c r="BZ105" s="292"/>
      <c r="CA105" s="292"/>
      <c r="CB105" s="292"/>
      <c r="CC105" s="293"/>
      <c r="CD105" s="319">
        <v>10.1</v>
      </c>
      <c r="CE105" s="320"/>
      <c r="CF105" s="320"/>
      <c r="CG105" s="320"/>
      <c r="CH105" s="320"/>
      <c r="CI105" s="321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</row>
    <row r="106" spans="1:187" ht="13.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</row>
    <row r="107" spans="1:187" ht="13.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</row>
    <row r="108" spans="1:187" ht="13.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 t="s">
        <v>96</v>
      </c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5"/>
      <c r="BY108" s="195"/>
      <c r="BZ108" s="195"/>
      <c r="CA108" s="195"/>
      <c r="CB108" s="195"/>
      <c r="CC108" s="195"/>
      <c r="CD108" s="195"/>
      <c r="CE108" s="195"/>
      <c r="CF108" s="194" t="s">
        <v>96</v>
      </c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5"/>
      <c r="CW108" s="195"/>
      <c r="CX108" s="195"/>
      <c r="CY108" s="195"/>
      <c r="CZ108" s="195"/>
      <c r="DA108" s="195"/>
      <c r="DB108" s="195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</row>
    <row r="109" spans="1:187" ht="13.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 t="s">
        <v>98</v>
      </c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5"/>
      <c r="BY109" s="195"/>
      <c r="BZ109" s="195"/>
      <c r="CA109" s="195"/>
      <c r="CB109" s="195"/>
      <c r="CC109" s="195"/>
      <c r="CD109" s="195"/>
      <c r="CE109" s="195"/>
      <c r="CF109" s="194" t="s">
        <v>99</v>
      </c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5"/>
      <c r="CW109" s="195"/>
      <c r="CX109" s="195"/>
      <c r="CY109" s="195"/>
      <c r="CZ109" s="195"/>
      <c r="DA109" s="195"/>
      <c r="DB109" s="195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</row>
    <row r="110" spans="1:187" ht="13.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339" t="s">
        <v>100</v>
      </c>
      <c r="BI110" s="340"/>
      <c r="BJ110" s="340"/>
      <c r="BK110" s="340"/>
      <c r="BL110" s="341"/>
      <c r="BM110" s="342" t="s">
        <v>101</v>
      </c>
      <c r="BN110" s="343"/>
      <c r="BO110" s="343"/>
      <c r="BP110" s="343"/>
      <c r="BQ110" s="343"/>
      <c r="BR110" s="344"/>
      <c r="BS110" s="348" t="s">
        <v>102</v>
      </c>
      <c r="BT110" s="349"/>
      <c r="BU110" s="349"/>
      <c r="BV110" s="349"/>
      <c r="BW110" s="349"/>
      <c r="BX110" s="350"/>
      <c r="BY110" s="348" t="s">
        <v>103</v>
      </c>
      <c r="BZ110" s="349"/>
      <c r="CA110" s="349"/>
      <c r="CB110" s="349"/>
      <c r="CC110" s="349"/>
      <c r="CD110" s="354"/>
      <c r="CE110" s="200"/>
      <c r="CF110" s="339" t="s">
        <v>100</v>
      </c>
      <c r="CG110" s="340"/>
      <c r="CH110" s="340"/>
      <c r="CI110" s="340"/>
      <c r="CJ110" s="341"/>
      <c r="CK110" s="342" t="s">
        <v>101</v>
      </c>
      <c r="CL110" s="343"/>
      <c r="CM110" s="343"/>
      <c r="CN110" s="343"/>
      <c r="CO110" s="343"/>
      <c r="CP110" s="344"/>
      <c r="CQ110" s="348" t="s">
        <v>102</v>
      </c>
      <c r="CR110" s="349"/>
      <c r="CS110" s="349"/>
      <c r="CT110" s="349"/>
      <c r="CU110" s="349"/>
      <c r="CV110" s="350"/>
      <c r="CW110" s="348" t="s">
        <v>103</v>
      </c>
      <c r="CX110" s="349"/>
      <c r="CY110" s="349"/>
      <c r="CZ110" s="349"/>
      <c r="DA110" s="349"/>
      <c r="DB110" s="35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</row>
    <row r="111" spans="1:187" ht="13.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356" t="s">
        <v>104</v>
      </c>
      <c r="BI111" s="357"/>
      <c r="BJ111" s="357"/>
      <c r="BK111" s="357"/>
      <c r="BL111" s="358"/>
      <c r="BM111" s="345"/>
      <c r="BN111" s="346"/>
      <c r="BO111" s="346"/>
      <c r="BP111" s="346"/>
      <c r="BQ111" s="346"/>
      <c r="BR111" s="347"/>
      <c r="BS111" s="351"/>
      <c r="BT111" s="352"/>
      <c r="BU111" s="352"/>
      <c r="BV111" s="352"/>
      <c r="BW111" s="352"/>
      <c r="BX111" s="353"/>
      <c r="BY111" s="351"/>
      <c r="BZ111" s="352"/>
      <c r="CA111" s="352"/>
      <c r="CB111" s="352"/>
      <c r="CC111" s="352"/>
      <c r="CD111" s="355"/>
      <c r="CE111" s="194"/>
      <c r="CF111" s="356" t="s">
        <v>104</v>
      </c>
      <c r="CG111" s="357"/>
      <c r="CH111" s="357"/>
      <c r="CI111" s="357"/>
      <c r="CJ111" s="358"/>
      <c r="CK111" s="345"/>
      <c r="CL111" s="346"/>
      <c r="CM111" s="346"/>
      <c r="CN111" s="346"/>
      <c r="CO111" s="346"/>
      <c r="CP111" s="347"/>
      <c r="CQ111" s="351"/>
      <c r="CR111" s="352"/>
      <c r="CS111" s="352"/>
      <c r="CT111" s="352"/>
      <c r="CU111" s="352"/>
      <c r="CV111" s="353"/>
      <c r="CW111" s="351"/>
      <c r="CX111" s="352"/>
      <c r="CY111" s="352"/>
      <c r="CZ111" s="352"/>
      <c r="DA111" s="352"/>
      <c r="DB111" s="355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</row>
    <row r="112" spans="1:187" ht="13.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253" t="s">
        <v>105</v>
      </c>
      <c r="BI112" s="254"/>
      <c r="BJ112" s="254"/>
      <c r="BK112" s="254"/>
      <c r="BL112" s="255"/>
      <c r="BM112" s="291">
        <v>1500</v>
      </c>
      <c r="BN112" s="292"/>
      <c r="BO112" s="292"/>
      <c r="BP112" s="292"/>
      <c r="BQ112" s="292" t="s">
        <v>106</v>
      </c>
      <c r="BR112" s="293"/>
      <c r="BS112" s="291">
        <v>2000</v>
      </c>
      <c r="BT112" s="292"/>
      <c r="BU112" s="292"/>
      <c r="BV112" s="292"/>
      <c r="BW112" s="292" t="s">
        <v>106</v>
      </c>
      <c r="BX112" s="293"/>
      <c r="BY112" s="291">
        <v>4000</v>
      </c>
      <c r="BZ112" s="292"/>
      <c r="CA112" s="292"/>
      <c r="CB112" s="292"/>
      <c r="CC112" s="292" t="s">
        <v>106</v>
      </c>
      <c r="CD112" s="293"/>
      <c r="CE112" s="200"/>
      <c r="CF112" s="253" t="s">
        <v>105</v>
      </c>
      <c r="CG112" s="254"/>
      <c r="CH112" s="254"/>
      <c r="CI112" s="254"/>
      <c r="CJ112" s="255"/>
      <c r="CK112" s="337" t="s">
        <v>107</v>
      </c>
      <c r="CL112" s="338"/>
      <c r="CM112" s="338"/>
      <c r="CN112" s="338"/>
      <c r="CO112" s="292" t="s">
        <v>106</v>
      </c>
      <c r="CP112" s="293"/>
      <c r="CQ112" s="291">
        <v>2500</v>
      </c>
      <c r="CR112" s="292"/>
      <c r="CS112" s="292"/>
      <c r="CT112" s="292"/>
      <c r="CU112" s="292" t="s">
        <v>106</v>
      </c>
      <c r="CV112" s="293"/>
      <c r="CW112" s="291">
        <v>5000</v>
      </c>
      <c r="CX112" s="292"/>
      <c r="CY112" s="292"/>
      <c r="CZ112" s="292"/>
      <c r="DA112" s="292" t="s">
        <v>106</v>
      </c>
      <c r="DB112" s="293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</row>
    <row r="113" spans="1:187" ht="13.5">
      <c r="A113" s="194"/>
      <c r="B113" s="203" t="s">
        <v>108</v>
      </c>
      <c r="C113" s="203"/>
      <c r="D113" s="203"/>
      <c r="E113" s="203"/>
      <c r="F113" s="203"/>
      <c r="G113" s="203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253" t="s">
        <v>109</v>
      </c>
      <c r="BI113" s="254"/>
      <c r="BJ113" s="254"/>
      <c r="BK113" s="254"/>
      <c r="BL113" s="255"/>
      <c r="BM113" s="291">
        <v>1500</v>
      </c>
      <c r="BN113" s="292"/>
      <c r="BO113" s="292"/>
      <c r="BP113" s="292"/>
      <c r="BQ113" s="292" t="s">
        <v>106</v>
      </c>
      <c r="BR113" s="293"/>
      <c r="BS113" s="291">
        <v>2500</v>
      </c>
      <c r="BT113" s="292"/>
      <c r="BU113" s="292"/>
      <c r="BV113" s="292"/>
      <c r="BW113" s="292" t="s">
        <v>106</v>
      </c>
      <c r="BX113" s="293"/>
      <c r="BY113" s="291">
        <v>5000</v>
      </c>
      <c r="BZ113" s="292"/>
      <c r="CA113" s="292"/>
      <c r="CB113" s="292"/>
      <c r="CC113" s="292" t="s">
        <v>106</v>
      </c>
      <c r="CD113" s="293"/>
      <c r="CE113" s="194"/>
      <c r="CF113" s="253" t="s">
        <v>109</v>
      </c>
      <c r="CG113" s="254"/>
      <c r="CH113" s="254"/>
      <c r="CI113" s="254"/>
      <c r="CJ113" s="255"/>
      <c r="CK113" s="337" t="s">
        <v>107</v>
      </c>
      <c r="CL113" s="338"/>
      <c r="CM113" s="338"/>
      <c r="CN113" s="338"/>
      <c r="CO113" s="292" t="s">
        <v>106</v>
      </c>
      <c r="CP113" s="293"/>
      <c r="CQ113" s="291">
        <v>2500</v>
      </c>
      <c r="CR113" s="292"/>
      <c r="CS113" s="292"/>
      <c r="CT113" s="292"/>
      <c r="CU113" s="292" t="s">
        <v>106</v>
      </c>
      <c r="CV113" s="293"/>
      <c r="CW113" s="291">
        <v>5000</v>
      </c>
      <c r="CX113" s="292"/>
      <c r="CY113" s="292"/>
      <c r="CZ113" s="292"/>
      <c r="DA113" s="292" t="s">
        <v>106</v>
      </c>
      <c r="DB113" s="293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</row>
    <row r="114" spans="1:187" ht="15" customHeight="1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211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</row>
    <row r="115" spans="1:187" ht="15" customHeight="1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260">
        <v>1000</v>
      </c>
      <c r="P115" s="260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211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</row>
    <row r="116" spans="1:187" ht="15" customHeight="1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260"/>
      <c r="P116" s="260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251">
        <v>9000</v>
      </c>
      <c r="AK116" s="251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211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253">
        <v>1</v>
      </c>
      <c r="CB116" s="254"/>
      <c r="CC116" s="254"/>
      <c r="CD116" s="255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</row>
    <row r="117" spans="1:187" ht="15" customHeight="1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260"/>
      <c r="P117" s="260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251"/>
      <c r="AK117" s="251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211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253">
        <v>2</v>
      </c>
      <c r="CB117" s="254"/>
      <c r="CC117" s="254"/>
      <c r="CD117" s="255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</row>
    <row r="118" spans="1:187" ht="15" customHeight="1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251"/>
      <c r="AK118" s="251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211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3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253">
        <v>3</v>
      </c>
      <c r="CB118" s="254"/>
      <c r="CC118" s="254"/>
      <c r="CD118" s="255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</row>
    <row r="119" spans="1:187" ht="15" customHeight="1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213"/>
      <c r="M119" s="213"/>
      <c r="N119" s="194"/>
      <c r="O119" s="261">
        <f>$O$127*$O$123</f>
        <v>10200</v>
      </c>
      <c r="P119" s="261"/>
      <c r="Q119" s="194"/>
      <c r="R119" s="194"/>
      <c r="S119" s="19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194"/>
      <c r="AD119" s="194"/>
      <c r="AE119" s="194"/>
      <c r="AF119" s="194"/>
      <c r="AG119" s="194"/>
      <c r="AH119" s="194"/>
      <c r="AI119" s="194"/>
      <c r="AJ119" s="248" t="str">
        <f>IF($AJ$120&lt;=$AJ$116,"＜","＞")</f>
        <v>＜</v>
      </c>
      <c r="AK119" s="248" t="str">
        <f>IF($M$26&lt;=$T$26,"＜","＞")</f>
        <v>＜</v>
      </c>
      <c r="AL119" s="247" t="s">
        <v>498</v>
      </c>
      <c r="AM119" s="269"/>
      <c r="AN119" s="194"/>
      <c r="AO119" s="234"/>
      <c r="AP119" s="234"/>
      <c r="AQ119" s="23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211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3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253">
        <v>4</v>
      </c>
      <c r="CB119" s="254"/>
      <c r="CC119" s="254"/>
      <c r="CD119" s="255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</row>
    <row r="120" spans="1:187" ht="15" customHeight="1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216"/>
      <c r="M120" s="216"/>
      <c r="N120" s="194"/>
      <c r="O120" s="261"/>
      <c r="P120" s="261"/>
      <c r="Q120" s="194"/>
      <c r="R120" s="194"/>
      <c r="S120" s="19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194"/>
      <c r="AD120" s="194"/>
      <c r="AE120" s="194"/>
      <c r="AF120" s="194"/>
      <c r="AG120" s="194"/>
      <c r="AH120" s="194"/>
      <c r="AI120" s="194"/>
      <c r="AJ120" s="261">
        <f>$AJ$128*$AJ$124</f>
        <v>6800</v>
      </c>
      <c r="AK120" s="261"/>
      <c r="AL120" s="269"/>
      <c r="AM120" s="269"/>
      <c r="AN120" s="194"/>
      <c r="AO120" s="234"/>
      <c r="AP120" s="234"/>
      <c r="AQ120" s="23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211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253">
        <v>5</v>
      </c>
      <c r="CB120" s="254"/>
      <c r="CC120" s="254"/>
      <c r="CD120" s="255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</row>
    <row r="121" spans="1:187" ht="15" customHeight="1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261">
        <f>$O$119+$O$115</f>
        <v>11200</v>
      </c>
      <c r="M121" s="261"/>
      <c r="N121" s="194"/>
      <c r="O121" s="261"/>
      <c r="P121" s="261"/>
      <c r="Q121" s="194"/>
      <c r="R121" s="194"/>
      <c r="S121" s="19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194"/>
      <c r="AD121" s="194"/>
      <c r="AE121" s="194"/>
      <c r="AF121" s="246">
        <f>IF($AJ$120&lt;=$AJ$116,"","NG")</f>
      </c>
      <c r="AG121" s="246"/>
      <c r="AH121" s="246"/>
      <c r="AI121" s="246"/>
      <c r="AJ121" s="261"/>
      <c r="AK121" s="261"/>
      <c r="AL121" s="269"/>
      <c r="AM121" s="269"/>
      <c r="AN121" s="194"/>
      <c r="AO121" s="234"/>
      <c r="AP121" s="234"/>
      <c r="AQ121" s="23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211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253">
        <v>6</v>
      </c>
      <c r="CB121" s="254"/>
      <c r="CC121" s="254"/>
      <c r="CD121" s="255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</row>
    <row r="122" spans="1:187" ht="15" customHeight="1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61"/>
      <c r="M122" s="261"/>
      <c r="N122" s="212"/>
      <c r="O122" s="250" t="s">
        <v>447</v>
      </c>
      <c r="P122" s="250"/>
      <c r="Q122" s="212"/>
      <c r="R122" s="212"/>
      <c r="S122" s="19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194"/>
      <c r="AD122" s="194"/>
      <c r="AE122" s="194"/>
      <c r="AF122" s="246"/>
      <c r="AG122" s="246"/>
      <c r="AH122" s="246"/>
      <c r="AI122" s="246"/>
      <c r="AJ122" s="261"/>
      <c r="AK122" s="261"/>
      <c r="AL122" s="269"/>
      <c r="AM122" s="269"/>
      <c r="AN122" s="194"/>
      <c r="AO122" s="234"/>
      <c r="AP122" s="234"/>
      <c r="AQ122" s="23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211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253">
        <v>7</v>
      </c>
      <c r="CB122" s="254"/>
      <c r="CC122" s="254"/>
      <c r="CD122" s="255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</row>
    <row r="123" spans="1:187" ht="15" customHeight="1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61"/>
      <c r="M123" s="261"/>
      <c r="N123" s="212"/>
      <c r="O123" s="261">
        <f>$T$138</f>
        <v>1700</v>
      </c>
      <c r="P123" s="261"/>
      <c r="Q123" s="212"/>
      <c r="R123" s="212"/>
      <c r="S123" s="19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194"/>
      <c r="AD123" s="194"/>
      <c r="AE123" s="197"/>
      <c r="AF123" s="197"/>
      <c r="AG123" s="197"/>
      <c r="AH123" s="197"/>
      <c r="AI123" s="197"/>
      <c r="AJ123" s="250" t="s">
        <v>447</v>
      </c>
      <c r="AK123" s="250"/>
      <c r="AL123" s="269"/>
      <c r="AM123" s="269"/>
      <c r="AN123" s="194"/>
      <c r="AO123" s="234"/>
      <c r="AP123" s="234"/>
      <c r="AQ123" s="23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211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253">
        <v>8</v>
      </c>
      <c r="CB123" s="254"/>
      <c r="CC123" s="254"/>
      <c r="CD123" s="255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</row>
    <row r="124" spans="1:187" ht="15" customHeight="1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194"/>
      <c r="M124" s="194"/>
      <c r="N124" s="212"/>
      <c r="O124" s="261"/>
      <c r="P124" s="261"/>
      <c r="Q124" s="212"/>
      <c r="R124" s="212"/>
      <c r="S124" s="19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194"/>
      <c r="AD124" s="194"/>
      <c r="AE124" s="197"/>
      <c r="AF124" s="197"/>
      <c r="AG124" s="197"/>
      <c r="AH124" s="214"/>
      <c r="AI124" s="214"/>
      <c r="AJ124" s="261">
        <f>$T$138</f>
        <v>1700</v>
      </c>
      <c r="AK124" s="261"/>
      <c r="AL124" s="269"/>
      <c r="AM124" s="269"/>
      <c r="AN124" s="194"/>
      <c r="AO124" s="234"/>
      <c r="AP124" s="234"/>
      <c r="AQ124" s="23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211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253">
        <v>9</v>
      </c>
      <c r="CB124" s="254"/>
      <c r="CC124" s="254"/>
      <c r="CD124" s="255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  <c r="EG124" s="194"/>
      <c r="EH124" s="194"/>
      <c r="EI124" s="194"/>
      <c r="EJ124" s="194"/>
      <c r="EK124" s="194"/>
      <c r="EL124" s="194"/>
      <c r="EM124" s="194"/>
      <c r="EN124" s="194"/>
      <c r="EO124" s="194"/>
      <c r="EP124" s="194"/>
      <c r="EQ124" s="194"/>
      <c r="ER124" s="194"/>
      <c r="ES124" s="194"/>
      <c r="ET124" s="194"/>
      <c r="EU124" s="194"/>
      <c r="EV124" s="194"/>
      <c r="EW124" s="194"/>
      <c r="EX124" s="194"/>
      <c r="EY124" s="194"/>
      <c r="EZ124" s="194"/>
      <c r="FA124" s="194"/>
      <c r="FB124" s="194"/>
      <c r="FC124" s="194"/>
      <c r="FD124" s="194"/>
      <c r="FE124" s="194"/>
      <c r="FF124" s="194"/>
      <c r="FG124" s="194"/>
      <c r="FH124" s="194"/>
      <c r="FI124" s="194"/>
      <c r="FJ124" s="194"/>
      <c r="FK124" s="194"/>
      <c r="FL124" s="194"/>
      <c r="FM124" s="194"/>
      <c r="FN124" s="194"/>
      <c r="FO124" s="194"/>
      <c r="FP124" s="194"/>
      <c r="FQ124" s="194"/>
      <c r="FR124" s="194"/>
      <c r="FS124" s="194"/>
      <c r="FT124" s="194"/>
      <c r="FU124" s="194"/>
      <c r="FV124" s="194"/>
      <c r="FW124" s="194"/>
      <c r="FX124" s="194"/>
      <c r="FY124" s="194"/>
      <c r="FZ124" s="194"/>
      <c r="GA124" s="194"/>
      <c r="GB124" s="194"/>
      <c r="GC124" s="194"/>
      <c r="GD124" s="194"/>
      <c r="GE124" s="194"/>
    </row>
    <row r="125" spans="1:187" ht="15" customHeight="1">
      <c r="A125" s="212"/>
      <c r="B125" s="212"/>
      <c r="C125" s="215"/>
      <c r="D125" s="215"/>
      <c r="E125" s="215"/>
      <c r="F125" s="215"/>
      <c r="G125" s="215"/>
      <c r="H125" s="215"/>
      <c r="I125" s="212"/>
      <c r="J125" s="212"/>
      <c r="K125" s="212"/>
      <c r="L125" s="194"/>
      <c r="M125" s="194"/>
      <c r="N125" s="212"/>
      <c r="O125" s="261"/>
      <c r="P125" s="261"/>
      <c r="Q125" s="212"/>
      <c r="R125" s="212"/>
      <c r="S125" s="19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194"/>
      <c r="AD125" s="194"/>
      <c r="AE125" s="194"/>
      <c r="AF125" s="194"/>
      <c r="AG125" s="194"/>
      <c r="AH125" s="194"/>
      <c r="AI125" s="194"/>
      <c r="AJ125" s="261"/>
      <c r="AK125" s="261"/>
      <c r="AL125" s="269"/>
      <c r="AM125" s="269"/>
      <c r="AN125" s="194"/>
      <c r="AO125" s="234"/>
      <c r="AP125" s="234"/>
      <c r="AQ125" s="23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211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253">
        <v>10</v>
      </c>
      <c r="CB125" s="254"/>
      <c r="CC125" s="254"/>
      <c r="CD125" s="255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  <c r="GD125" s="194"/>
      <c r="GE125" s="194"/>
    </row>
    <row r="126" spans="1:187" ht="15" customHeight="1">
      <c r="A126" s="212"/>
      <c r="B126" s="212"/>
      <c r="C126" s="215"/>
      <c r="D126" s="215"/>
      <c r="E126" s="215"/>
      <c r="F126" s="215"/>
      <c r="G126" s="215"/>
      <c r="H126" s="215"/>
      <c r="I126" s="212"/>
      <c r="J126" s="212"/>
      <c r="K126" s="212"/>
      <c r="L126" s="194"/>
      <c r="M126" s="194"/>
      <c r="N126" s="212"/>
      <c r="O126" s="263" t="s">
        <v>446</v>
      </c>
      <c r="P126" s="263"/>
      <c r="Q126" s="212"/>
      <c r="R126" s="212"/>
      <c r="S126" s="19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194"/>
      <c r="AD126" s="194"/>
      <c r="AE126" s="194"/>
      <c r="AF126" s="194"/>
      <c r="AG126" s="194"/>
      <c r="AH126" s="194"/>
      <c r="AI126" s="194"/>
      <c r="AJ126" s="261"/>
      <c r="AK126" s="261"/>
      <c r="AL126" s="269"/>
      <c r="AM126" s="269"/>
      <c r="AN126" s="194"/>
      <c r="AO126" s="234"/>
      <c r="AP126" s="234"/>
      <c r="AQ126" s="23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211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253">
        <v>11</v>
      </c>
      <c r="CB126" s="254"/>
      <c r="CC126" s="254"/>
      <c r="CD126" s="255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  <c r="GD126" s="194"/>
      <c r="GE126" s="194"/>
    </row>
    <row r="127" spans="1:187" ht="15" customHeight="1">
      <c r="A127" s="212"/>
      <c r="B127" s="212"/>
      <c r="C127" s="215"/>
      <c r="D127" s="215"/>
      <c r="E127" s="215"/>
      <c r="F127" s="215"/>
      <c r="G127" s="215"/>
      <c r="H127" s="215"/>
      <c r="I127" s="212"/>
      <c r="J127" s="212"/>
      <c r="K127" s="212"/>
      <c r="L127" s="212"/>
      <c r="M127" s="212"/>
      <c r="N127" s="212"/>
      <c r="O127" s="264">
        <f>$BB$137</f>
        <v>6</v>
      </c>
      <c r="P127" s="264"/>
      <c r="Q127" s="212"/>
      <c r="R127" s="212"/>
      <c r="S127" s="19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194"/>
      <c r="AD127" s="194"/>
      <c r="AE127" s="194"/>
      <c r="AF127" s="194"/>
      <c r="AG127" s="194"/>
      <c r="AH127" s="194"/>
      <c r="AI127" s="194"/>
      <c r="AJ127" s="263" t="s">
        <v>446</v>
      </c>
      <c r="AK127" s="263"/>
      <c r="AL127" s="194"/>
      <c r="AM127" s="194"/>
      <c r="AN127" s="194"/>
      <c r="AO127" s="234"/>
      <c r="AP127" s="234"/>
      <c r="AQ127" s="23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211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253">
        <v>12</v>
      </c>
      <c r="CB127" s="254"/>
      <c r="CC127" s="254"/>
      <c r="CD127" s="255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  <c r="GD127" s="194"/>
      <c r="GE127" s="194"/>
    </row>
    <row r="128" spans="1:187" ht="15" customHeight="1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3"/>
      <c r="M128" s="213"/>
      <c r="N128" s="212"/>
      <c r="O128" s="265"/>
      <c r="P128" s="265"/>
      <c r="Q128" s="212"/>
      <c r="R128" s="212"/>
      <c r="S128" s="19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194"/>
      <c r="AD128" s="194"/>
      <c r="AE128" s="194"/>
      <c r="AF128" s="194"/>
      <c r="AG128" s="194"/>
      <c r="AH128" s="194"/>
      <c r="AI128" s="194"/>
      <c r="AJ128" s="264">
        <f>$BB$138</f>
        <v>4</v>
      </c>
      <c r="AK128" s="264"/>
      <c r="AL128" s="194"/>
      <c r="AM128" s="194"/>
      <c r="AN128" s="194"/>
      <c r="AO128" s="234"/>
      <c r="AP128" s="234"/>
      <c r="AQ128" s="23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211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253">
        <v>13</v>
      </c>
      <c r="CB128" s="254"/>
      <c r="CC128" s="254"/>
      <c r="CD128" s="255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  <c r="EO128" s="194"/>
      <c r="EP128" s="194"/>
      <c r="EQ128" s="194"/>
      <c r="ER128" s="194"/>
      <c r="ES128" s="194"/>
      <c r="ET128" s="194"/>
      <c r="EU128" s="194"/>
      <c r="EV128" s="194"/>
      <c r="EW128" s="194"/>
      <c r="EX128" s="194"/>
      <c r="EY128" s="194"/>
      <c r="EZ128" s="194"/>
      <c r="FA128" s="194"/>
      <c r="FB128" s="194"/>
      <c r="FC128" s="194"/>
      <c r="FD128" s="194"/>
      <c r="FE128" s="194"/>
      <c r="FF128" s="194"/>
      <c r="FG128" s="194"/>
      <c r="FH128" s="194"/>
      <c r="FI128" s="194"/>
      <c r="FJ128" s="194"/>
      <c r="FK128" s="194"/>
      <c r="FL128" s="194"/>
      <c r="FM128" s="194"/>
      <c r="FN128" s="194"/>
      <c r="FO128" s="194"/>
      <c r="FP128" s="194"/>
      <c r="FQ128" s="194"/>
      <c r="FR128" s="194"/>
      <c r="FS128" s="194"/>
      <c r="FT128" s="194"/>
      <c r="FU128" s="194"/>
      <c r="FV128" s="194"/>
      <c r="FW128" s="194"/>
      <c r="FX128" s="194"/>
      <c r="FY128" s="194"/>
      <c r="FZ128" s="194"/>
      <c r="GA128" s="194"/>
      <c r="GB128" s="194"/>
      <c r="GC128" s="194"/>
      <c r="GD128" s="194"/>
      <c r="GE128" s="194"/>
    </row>
    <row r="129" spans="1:187" ht="15" customHeight="1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211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253">
        <v>14</v>
      </c>
      <c r="CB129" s="254"/>
      <c r="CC129" s="254"/>
      <c r="CD129" s="255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194"/>
      <c r="EV129" s="194"/>
      <c r="EW129" s="194"/>
      <c r="EX129" s="194"/>
      <c r="EY129" s="194"/>
      <c r="EZ129" s="194"/>
      <c r="FA129" s="194"/>
      <c r="FB129" s="194"/>
      <c r="FC129" s="194"/>
      <c r="FD129" s="194"/>
      <c r="FE129" s="194"/>
      <c r="FF129" s="194"/>
      <c r="FG129" s="194"/>
      <c r="FH129" s="194"/>
      <c r="FI129" s="194"/>
      <c r="FJ129" s="194"/>
      <c r="FK129" s="194"/>
      <c r="FL129" s="194"/>
      <c r="FM129" s="194"/>
      <c r="FN129" s="194"/>
      <c r="FO129" s="194"/>
      <c r="FP129" s="194"/>
      <c r="FQ129" s="194"/>
      <c r="FR129" s="194"/>
      <c r="FS129" s="194"/>
      <c r="FT129" s="194"/>
      <c r="FU129" s="194"/>
      <c r="FV129" s="194"/>
      <c r="FW129" s="194"/>
      <c r="FX129" s="194"/>
      <c r="FY129" s="194"/>
      <c r="FZ129" s="194"/>
      <c r="GA129" s="194"/>
      <c r="GB129" s="194"/>
      <c r="GC129" s="194"/>
      <c r="GD129" s="194"/>
      <c r="GE129" s="194"/>
    </row>
    <row r="130" spans="1:187" ht="15" customHeight="1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211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253">
        <v>15</v>
      </c>
      <c r="CB130" s="254"/>
      <c r="CC130" s="254"/>
      <c r="CD130" s="255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  <c r="EO130" s="194"/>
      <c r="EP130" s="194"/>
      <c r="EQ130" s="194"/>
      <c r="ER130" s="194"/>
      <c r="ES130" s="194"/>
      <c r="ET130" s="194"/>
      <c r="EU130" s="194"/>
      <c r="EV130" s="194"/>
      <c r="EW130" s="194"/>
      <c r="EX130" s="194"/>
      <c r="EY130" s="194"/>
      <c r="EZ130" s="194"/>
      <c r="FA130" s="194"/>
      <c r="FB130" s="194"/>
      <c r="FC130" s="194"/>
      <c r="FD130" s="194"/>
      <c r="FE130" s="194"/>
      <c r="FF130" s="194"/>
      <c r="FG130" s="194"/>
      <c r="FH130" s="194"/>
      <c r="FI130" s="194"/>
      <c r="FJ130" s="194"/>
      <c r="FK130" s="194"/>
      <c r="FL130" s="194"/>
      <c r="FM130" s="194"/>
      <c r="FN130" s="194"/>
      <c r="FO130" s="194"/>
      <c r="FP130" s="194"/>
      <c r="FQ130" s="194"/>
      <c r="FR130" s="194"/>
      <c r="FS130" s="194"/>
      <c r="FT130" s="194"/>
      <c r="FU130" s="194"/>
      <c r="FV130" s="194"/>
      <c r="FW130" s="194"/>
      <c r="FX130" s="194"/>
      <c r="FY130" s="194"/>
      <c r="FZ130" s="194"/>
      <c r="GA130" s="194"/>
      <c r="GB130" s="194"/>
      <c r="GC130" s="194"/>
      <c r="GD130" s="194"/>
      <c r="GE130" s="194"/>
    </row>
    <row r="131" spans="1:187" ht="15" customHeight="1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234"/>
      <c r="T131" s="234"/>
      <c r="U131" s="234"/>
      <c r="V131" s="219"/>
      <c r="W131" s="219"/>
      <c r="X131" s="219"/>
      <c r="Y131" s="219"/>
      <c r="Z131" s="219"/>
      <c r="AA131" s="219"/>
      <c r="AB131" s="219"/>
      <c r="AC131" s="219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194"/>
      <c r="AX131" s="194"/>
      <c r="AY131" s="194"/>
      <c r="AZ131" s="194"/>
      <c r="BA131" s="194"/>
      <c r="BB131" s="211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253">
        <v>16</v>
      </c>
      <c r="CB131" s="254"/>
      <c r="CC131" s="254"/>
      <c r="CD131" s="255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  <c r="EO131" s="194"/>
      <c r="EP131" s="194"/>
      <c r="EQ131" s="194"/>
      <c r="ER131" s="194"/>
      <c r="ES131" s="194"/>
      <c r="ET131" s="194"/>
      <c r="EU131" s="194"/>
      <c r="EV131" s="194"/>
      <c r="EW131" s="194"/>
      <c r="EX131" s="194"/>
      <c r="EY131" s="194"/>
      <c r="EZ131" s="194"/>
      <c r="FA131" s="194"/>
      <c r="FB131" s="194"/>
      <c r="FC131" s="194"/>
      <c r="FD131" s="194"/>
      <c r="FE131" s="194"/>
      <c r="FF131" s="194"/>
      <c r="FG131" s="194"/>
      <c r="FH131" s="194"/>
      <c r="FI131" s="194"/>
      <c r="FJ131" s="194"/>
      <c r="FK131" s="194"/>
      <c r="FL131" s="194"/>
      <c r="FM131" s="194"/>
      <c r="FN131" s="194"/>
      <c r="FO131" s="194"/>
      <c r="FP131" s="194"/>
      <c r="FQ131" s="194"/>
      <c r="FR131" s="194"/>
      <c r="FS131" s="194"/>
      <c r="FT131" s="194"/>
      <c r="FU131" s="194"/>
      <c r="FV131" s="194"/>
      <c r="FW131" s="194"/>
      <c r="FX131" s="194"/>
      <c r="FY131" s="194"/>
      <c r="FZ131" s="194"/>
      <c r="GA131" s="194"/>
      <c r="GB131" s="194"/>
      <c r="GC131" s="194"/>
      <c r="GD131" s="194"/>
      <c r="GE131" s="194"/>
    </row>
    <row r="132" spans="1:187" ht="15" customHeight="1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211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253">
        <v>17</v>
      </c>
      <c r="CB132" s="254"/>
      <c r="CC132" s="254"/>
      <c r="CD132" s="255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4"/>
      <c r="EL132" s="194"/>
      <c r="EM132" s="194"/>
      <c r="EN132" s="194"/>
      <c r="EO132" s="194"/>
      <c r="EP132" s="194"/>
      <c r="EQ132" s="194"/>
      <c r="ER132" s="194"/>
      <c r="ES132" s="194"/>
      <c r="ET132" s="194"/>
      <c r="EU132" s="194"/>
      <c r="EV132" s="194"/>
      <c r="EW132" s="194"/>
      <c r="EX132" s="194"/>
      <c r="EY132" s="194"/>
      <c r="EZ132" s="194"/>
      <c r="FA132" s="194"/>
      <c r="FB132" s="194"/>
      <c r="FC132" s="194"/>
      <c r="FD132" s="194"/>
      <c r="FE132" s="194"/>
      <c r="FF132" s="194"/>
      <c r="FG132" s="194"/>
      <c r="FH132" s="194"/>
      <c r="FI132" s="194"/>
      <c r="FJ132" s="194"/>
      <c r="FK132" s="194"/>
      <c r="FL132" s="194"/>
      <c r="FM132" s="194"/>
      <c r="FN132" s="194"/>
      <c r="FO132" s="194"/>
      <c r="FP132" s="194"/>
      <c r="FQ132" s="194"/>
      <c r="FR132" s="194"/>
      <c r="FS132" s="194"/>
      <c r="FT132" s="194"/>
      <c r="FU132" s="194"/>
      <c r="FV132" s="194"/>
      <c r="FW132" s="194"/>
      <c r="FX132" s="194"/>
      <c r="FY132" s="194"/>
      <c r="FZ132" s="194"/>
      <c r="GA132" s="194"/>
      <c r="GB132" s="194"/>
      <c r="GC132" s="194"/>
      <c r="GD132" s="194"/>
      <c r="GE132" s="194"/>
    </row>
    <row r="133" spans="1:187" ht="15" customHeight="1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211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253">
        <v>18</v>
      </c>
      <c r="CB133" s="254"/>
      <c r="CC133" s="254"/>
      <c r="CD133" s="255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4"/>
      <c r="EN133" s="194"/>
      <c r="EO133" s="194"/>
      <c r="EP133" s="194"/>
      <c r="EQ133" s="194"/>
      <c r="ER133" s="194"/>
      <c r="ES133" s="194"/>
      <c r="ET133" s="194"/>
      <c r="EU133" s="194"/>
      <c r="EV133" s="194"/>
      <c r="EW133" s="194"/>
      <c r="EX133" s="194"/>
      <c r="EY133" s="194"/>
      <c r="EZ133" s="194"/>
      <c r="FA133" s="194"/>
      <c r="FB133" s="194"/>
      <c r="FC133" s="194"/>
      <c r="FD133" s="194"/>
      <c r="FE133" s="194"/>
      <c r="FF133" s="194"/>
      <c r="FG133" s="194"/>
      <c r="FH133" s="194"/>
      <c r="FI133" s="194"/>
      <c r="FJ133" s="194"/>
      <c r="FK133" s="194"/>
      <c r="FL133" s="194"/>
      <c r="FM133" s="194"/>
      <c r="FN133" s="194"/>
      <c r="FO133" s="194"/>
      <c r="FP133" s="194"/>
      <c r="FQ133" s="194"/>
      <c r="FR133" s="194"/>
      <c r="FS133" s="194"/>
      <c r="FT133" s="194"/>
      <c r="FU133" s="194"/>
      <c r="FV133" s="194"/>
      <c r="FW133" s="194"/>
      <c r="FX133" s="194"/>
      <c r="FY133" s="194"/>
      <c r="FZ133" s="194"/>
      <c r="GA133" s="194"/>
      <c r="GB133" s="194"/>
      <c r="GC133" s="194"/>
      <c r="GD133" s="194"/>
      <c r="GE133" s="194"/>
    </row>
    <row r="134" spans="1:187" ht="15" customHeight="1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322">
        <f>$AB$139*$AL$143</f>
        <v>3658</v>
      </c>
      <c r="W134" s="322"/>
      <c r="X134" s="322"/>
      <c r="Y134" s="322"/>
      <c r="Z134" s="322"/>
      <c r="AA134" s="322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211"/>
      <c r="AM134" s="194"/>
      <c r="AN134" s="323">
        <f>+$AB$138*$AL$144</f>
        <v>1219</v>
      </c>
      <c r="AO134" s="323"/>
      <c r="AP134" s="323"/>
      <c r="AQ134" s="323"/>
      <c r="AR134" s="323"/>
      <c r="AS134" s="323"/>
      <c r="AT134" s="211"/>
      <c r="AU134" s="194"/>
      <c r="AV134" s="194"/>
      <c r="AW134" s="194"/>
      <c r="AX134" s="194"/>
      <c r="AY134" s="211"/>
      <c r="AZ134" s="211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253">
        <v>19</v>
      </c>
      <c r="CB134" s="254"/>
      <c r="CC134" s="254"/>
      <c r="CD134" s="255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4"/>
      <c r="EN134" s="194"/>
      <c r="EO134" s="194"/>
      <c r="EP134" s="194"/>
      <c r="EQ134" s="194"/>
      <c r="ER134" s="194"/>
      <c r="ES134" s="194"/>
      <c r="ET134" s="194"/>
      <c r="EU134" s="194"/>
      <c r="EV134" s="194"/>
      <c r="EW134" s="194"/>
      <c r="EX134" s="194"/>
      <c r="EY134" s="194"/>
      <c r="EZ134" s="194"/>
      <c r="FA134" s="194"/>
      <c r="FB134" s="194"/>
      <c r="FC134" s="194"/>
      <c r="FD134" s="194"/>
      <c r="FE134" s="194"/>
      <c r="FF134" s="194"/>
      <c r="FG134" s="194"/>
      <c r="FH134" s="194"/>
      <c r="FI134" s="194"/>
      <c r="FJ134" s="194"/>
      <c r="FK134" s="194"/>
      <c r="FL134" s="194"/>
      <c r="FM134" s="194"/>
      <c r="FN134" s="194"/>
      <c r="FO134" s="194"/>
      <c r="FP134" s="194"/>
      <c r="FQ134" s="194"/>
      <c r="FR134" s="194"/>
      <c r="FS134" s="194"/>
      <c r="FT134" s="194"/>
      <c r="FU134" s="194"/>
      <c r="FV134" s="194"/>
      <c r="FW134" s="194"/>
      <c r="FX134" s="194"/>
      <c r="FY134" s="194"/>
      <c r="FZ134" s="194"/>
      <c r="GA134" s="194"/>
      <c r="GB134" s="194"/>
      <c r="GC134" s="194"/>
      <c r="GD134" s="194"/>
      <c r="GE134" s="194"/>
    </row>
    <row r="135" spans="1:187" ht="15" customHeight="1" thickBot="1">
      <c r="A135" s="194"/>
      <c r="B135" s="194"/>
      <c r="C135" s="211" t="s">
        <v>110</v>
      </c>
      <c r="D135" s="211"/>
      <c r="E135" s="211"/>
      <c r="F135" s="211"/>
      <c r="G135" s="211"/>
      <c r="H135" s="211"/>
      <c r="I135" s="211"/>
      <c r="J135" s="211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220"/>
      <c r="W135" s="211"/>
      <c r="X135" s="211"/>
      <c r="Y135" s="211"/>
      <c r="Z135" s="211"/>
      <c r="AA135" s="211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211"/>
      <c r="AM135" s="194"/>
      <c r="AN135" s="194"/>
      <c r="AO135" s="194"/>
      <c r="AP135" s="194"/>
      <c r="AQ135" s="211"/>
      <c r="AR135" s="194"/>
      <c r="AS135" s="211"/>
      <c r="AT135" s="211"/>
      <c r="AU135" s="194"/>
      <c r="AV135" s="194"/>
      <c r="AW135" s="194"/>
      <c r="AX135" s="194"/>
      <c r="AY135" s="211"/>
      <c r="AZ135" s="211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331">
        <v>20</v>
      </c>
      <c r="CB135" s="305"/>
      <c r="CC135" s="305"/>
      <c r="CD135" s="332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194"/>
      <c r="CZ135" s="194"/>
      <c r="DA135" s="194"/>
      <c r="DB135" s="194"/>
      <c r="DC135" s="194"/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4"/>
      <c r="EL135" s="194"/>
      <c r="EM135" s="194"/>
      <c r="EN135" s="194"/>
      <c r="EO135" s="194"/>
      <c r="EP135" s="194"/>
      <c r="EQ135" s="194"/>
      <c r="ER135" s="194"/>
      <c r="ES135" s="194"/>
      <c r="ET135" s="194"/>
      <c r="EU135" s="194"/>
      <c r="EV135" s="194"/>
      <c r="EW135" s="194"/>
      <c r="EX135" s="194"/>
      <c r="EY135" s="194"/>
      <c r="EZ135" s="194"/>
      <c r="FA135" s="194"/>
      <c r="FB135" s="194"/>
      <c r="FC135" s="194"/>
      <c r="FD135" s="194"/>
      <c r="FE135" s="194"/>
      <c r="FF135" s="194"/>
      <c r="FG135" s="194"/>
      <c r="FH135" s="194"/>
      <c r="FI135" s="194"/>
      <c r="FJ135" s="194"/>
      <c r="FK135" s="194"/>
      <c r="FL135" s="194"/>
      <c r="FM135" s="194"/>
      <c r="FN135" s="194"/>
      <c r="FO135" s="194"/>
      <c r="FP135" s="194"/>
      <c r="FQ135" s="194"/>
      <c r="FR135" s="194"/>
      <c r="FS135" s="194"/>
      <c r="FT135" s="194"/>
      <c r="FU135" s="194"/>
      <c r="FV135" s="194"/>
      <c r="FW135" s="194"/>
      <c r="FX135" s="194"/>
      <c r="FY135" s="194"/>
      <c r="FZ135" s="194"/>
      <c r="GA135" s="194"/>
      <c r="GB135" s="194"/>
      <c r="GC135" s="194"/>
      <c r="GD135" s="194"/>
      <c r="GE135" s="194"/>
    </row>
    <row r="136" spans="1:187" ht="15" customHeight="1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221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328"/>
      <c r="CB136" s="329"/>
      <c r="CC136" s="329"/>
      <c r="CD136" s="330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4"/>
      <c r="DB136" s="194"/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4"/>
      <c r="DT136" s="194"/>
      <c r="DU136" s="194"/>
      <c r="DV136" s="194"/>
      <c r="DW136" s="194"/>
      <c r="DX136" s="194"/>
      <c r="DY136" s="194"/>
      <c r="DZ136" s="194"/>
      <c r="EA136" s="194"/>
      <c r="EB136" s="194"/>
      <c r="EC136" s="194"/>
      <c r="ED136" s="194"/>
      <c r="EE136" s="194"/>
      <c r="EF136" s="194"/>
      <c r="EG136" s="194"/>
      <c r="EH136" s="194"/>
      <c r="EI136" s="194"/>
      <c r="EJ136" s="194"/>
      <c r="EK136" s="194"/>
      <c r="EL136" s="194"/>
      <c r="EM136" s="194"/>
      <c r="EN136" s="194"/>
      <c r="EO136" s="194"/>
      <c r="EP136" s="194"/>
      <c r="EQ136" s="194"/>
      <c r="ER136" s="194"/>
      <c r="ES136" s="194"/>
      <c r="ET136" s="194"/>
      <c r="EU136" s="194"/>
      <c r="EV136" s="194"/>
      <c r="EW136" s="194"/>
      <c r="EX136" s="194"/>
      <c r="EY136" s="194"/>
      <c r="EZ136" s="194"/>
      <c r="FA136" s="194"/>
      <c r="FB136" s="194"/>
      <c r="FC136" s="194"/>
      <c r="FD136" s="194"/>
      <c r="FE136" s="194"/>
      <c r="FF136" s="194"/>
      <c r="FG136" s="194"/>
      <c r="FH136" s="194"/>
      <c r="FI136" s="194"/>
      <c r="FJ136" s="194"/>
      <c r="FK136" s="194"/>
      <c r="FL136" s="194"/>
      <c r="FM136" s="194"/>
      <c r="FN136" s="194"/>
      <c r="FO136" s="194"/>
      <c r="FP136" s="194"/>
      <c r="FQ136" s="194"/>
      <c r="FR136" s="194"/>
      <c r="FS136" s="194"/>
      <c r="FT136" s="194"/>
      <c r="FU136" s="194"/>
      <c r="FV136" s="194"/>
      <c r="FW136" s="194"/>
      <c r="FX136" s="194"/>
      <c r="FY136" s="194"/>
      <c r="FZ136" s="194"/>
      <c r="GA136" s="194"/>
      <c r="GB136" s="194"/>
      <c r="GC136" s="194"/>
      <c r="GD136" s="194"/>
      <c r="GE136" s="194"/>
    </row>
    <row r="137" spans="1:187" ht="15" customHeight="1">
      <c r="A137" s="194"/>
      <c r="B137" s="194"/>
      <c r="C137" s="194"/>
      <c r="D137" s="194"/>
      <c r="E137" s="266" t="s">
        <v>444</v>
      </c>
      <c r="F137" s="267"/>
      <c r="G137" s="267"/>
      <c r="H137" s="267"/>
      <c r="I137" s="267"/>
      <c r="J137" s="267"/>
      <c r="K137" s="267"/>
      <c r="L137" s="310"/>
      <c r="M137" s="266" t="s">
        <v>111</v>
      </c>
      <c r="N137" s="267"/>
      <c r="O137" s="267"/>
      <c r="P137" s="267"/>
      <c r="Q137" s="267"/>
      <c r="R137" s="267"/>
      <c r="S137" s="252"/>
      <c r="T137" s="319" t="s">
        <v>8</v>
      </c>
      <c r="U137" s="320"/>
      <c r="V137" s="320"/>
      <c r="W137" s="320"/>
      <c r="X137" s="320"/>
      <c r="Y137" s="320"/>
      <c r="Z137" s="320"/>
      <c r="AA137" s="321"/>
      <c r="AB137" s="319" t="s">
        <v>44</v>
      </c>
      <c r="AC137" s="320"/>
      <c r="AD137" s="320"/>
      <c r="AE137" s="320"/>
      <c r="AF137" s="320"/>
      <c r="AG137" s="320"/>
      <c r="AH137" s="320"/>
      <c r="AI137" s="321"/>
      <c r="AJ137" s="222"/>
      <c r="AK137" s="194"/>
      <c r="AL137" s="185" t="s">
        <v>112</v>
      </c>
      <c r="AM137" s="211"/>
      <c r="AN137" s="211"/>
      <c r="AO137" s="211"/>
      <c r="AP137" s="211"/>
      <c r="AQ137" s="211"/>
      <c r="AR137" s="211"/>
      <c r="AS137" s="194"/>
      <c r="AT137" s="194"/>
      <c r="AU137" s="194"/>
      <c r="AV137" s="194"/>
      <c r="AW137" s="194"/>
      <c r="AX137" s="194"/>
      <c r="AY137" s="211"/>
      <c r="AZ137" s="211"/>
      <c r="BA137" s="211"/>
      <c r="BB137" s="311">
        <f>$L$87</f>
        <v>6</v>
      </c>
      <c r="BC137" s="312"/>
      <c r="BD137" s="313"/>
      <c r="BE137" s="211" t="s">
        <v>117</v>
      </c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302"/>
      <c r="CB137" s="254"/>
      <c r="CC137" s="254"/>
      <c r="CD137" s="303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  <c r="EG137" s="194"/>
      <c r="EH137" s="194"/>
      <c r="EI137" s="194"/>
      <c r="EJ137" s="194"/>
      <c r="EK137" s="194"/>
      <c r="EL137" s="194"/>
      <c r="EM137" s="194"/>
      <c r="EN137" s="194"/>
      <c r="EO137" s="194"/>
      <c r="EP137" s="194"/>
      <c r="EQ137" s="194"/>
      <c r="ER137" s="194"/>
      <c r="ES137" s="194"/>
      <c r="ET137" s="194"/>
      <c r="EU137" s="194"/>
      <c r="EV137" s="194"/>
      <c r="EW137" s="194"/>
      <c r="EX137" s="194"/>
      <c r="EY137" s="194"/>
      <c r="EZ137" s="194"/>
      <c r="FA137" s="194"/>
      <c r="FB137" s="194"/>
      <c r="FC137" s="194"/>
      <c r="FD137" s="194"/>
      <c r="FE137" s="194"/>
      <c r="FF137" s="194"/>
      <c r="FG137" s="194"/>
      <c r="FH137" s="194"/>
      <c r="FI137" s="194"/>
      <c r="FJ137" s="194"/>
      <c r="FK137" s="194"/>
      <c r="FL137" s="194"/>
      <c r="FM137" s="194"/>
      <c r="FN137" s="194"/>
      <c r="FO137" s="194"/>
      <c r="FP137" s="194"/>
      <c r="FQ137" s="194"/>
      <c r="FR137" s="194"/>
      <c r="FS137" s="194"/>
      <c r="FT137" s="194"/>
      <c r="FU137" s="194"/>
      <c r="FV137" s="194"/>
      <c r="FW137" s="194"/>
      <c r="FX137" s="194"/>
      <c r="FY137" s="194"/>
      <c r="FZ137" s="194"/>
      <c r="GA137" s="194"/>
      <c r="GB137" s="194"/>
      <c r="GC137" s="194"/>
      <c r="GD137" s="194"/>
      <c r="GE137" s="194"/>
    </row>
    <row r="138" spans="1:187" ht="15" customHeight="1">
      <c r="A138" s="194"/>
      <c r="B138" s="194"/>
      <c r="C138" s="194"/>
      <c r="D138" s="194"/>
      <c r="E138" s="266" t="s">
        <v>453</v>
      </c>
      <c r="F138" s="267"/>
      <c r="G138" s="267"/>
      <c r="H138" s="267"/>
      <c r="I138" s="267"/>
      <c r="J138" s="267"/>
      <c r="K138" s="267"/>
      <c r="L138" s="310"/>
      <c r="M138" s="314" t="s">
        <v>51</v>
      </c>
      <c r="N138" s="267"/>
      <c r="O138" s="267"/>
      <c r="P138" s="267"/>
      <c r="Q138" s="267"/>
      <c r="R138" s="267"/>
      <c r="S138" s="252"/>
      <c r="T138" s="307">
        <f>VLOOKUP($M$138,$BH$60:$DD$113,9,FALSE)</f>
        <v>1700</v>
      </c>
      <c r="U138" s="308"/>
      <c r="V138" s="308"/>
      <c r="W138" s="308"/>
      <c r="X138" s="308"/>
      <c r="Y138" s="308"/>
      <c r="Z138" s="308"/>
      <c r="AA138" s="309"/>
      <c r="AB138" s="307">
        <f>VLOOKUP($M$138,$BH$60:$DD$113,13,FALSE)</f>
        <v>1219</v>
      </c>
      <c r="AC138" s="308"/>
      <c r="AD138" s="308"/>
      <c r="AE138" s="308"/>
      <c r="AF138" s="308"/>
      <c r="AG138" s="308"/>
      <c r="AH138" s="308"/>
      <c r="AI138" s="309"/>
      <c r="AJ138" s="224"/>
      <c r="AK138" s="194"/>
      <c r="AL138" s="185" t="s">
        <v>449</v>
      </c>
      <c r="AM138" s="225"/>
      <c r="AN138" s="194"/>
      <c r="AO138" s="194"/>
      <c r="AP138" s="194"/>
      <c r="AQ138" s="226"/>
      <c r="AR138" s="226"/>
      <c r="AS138" s="223"/>
      <c r="AT138" s="194"/>
      <c r="AU138" s="194"/>
      <c r="AV138" s="194"/>
      <c r="AW138" s="194"/>
      <c r="AX138" s="194"/>
      <c r="AY138" s="211"/>
      <c r="AZ138" s="211"/>
      <c r="BA138" s="226"/>
      <c r="BB138" s="314">
        <v>4</v>
      </c>
      <c r="BC138" s="315"/>
      <c r="BD138" s="316"/>
      <c r="BE138" s="211" t="s">
        <v>117</v>
      </c>
      <c r="BF138" s="226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217"/>
      <c r="CB138" s="207"/>
      <c r="CC138" s="207"/>
      <c r="CD138" s="218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194"/>
      <c r="CZ138" s="194"/>
      <c r="DA138" s="194"/>
      <c r="DB138" s="194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/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194"/>
      <c r="EL138" s="194"/>
      <c r="EM138" s="194"/>
      <c r="EN138" s="194"/>
      <c r="EO138" s="194"/>
      <c r="EP138" s="194"/>
      <c r="EQ138" s="194"/>
      <c r="ER138" s="194"/>
      <c r="ES138" s="194"/>
      <c r="ET138" s="194"/>
      <c r="EU138" s="194"/>
      <c r="EV138" s="194"/>
      <c r="EW138" s="194"/>
      <c r="EX138" s="194"/>
      <c r="EY138" s="194"/>
      <c r="EZ138" s="194"/>
      <c r="FA138" s="194"/>
      <c r="FB138" s="194"/>
      <c r="FC138" s="194"/>
      <c r="FD138" s="194"/>
      <c r="FE138" s="194"/>
      <c r="FF138" s="194"/>
      <c r="FG138" s="194"/>
      <c r="FH138" s="194"/>
      <c r="FI138" s="194"/>
      <c r="FJ138" s="194"/>
      <c r="FK138" s="194"/>
      <c r="FL138" s="194"/>
      <c r="FM138" s="194"/>
      <c r="FN138" s="194"/>
      <c r="FO138" s="194"/>
      <c r="FP138" s="194"/>
      <c r="FQ138" s="194"/>
      <c r="FR138" s="194"/>
      <c r="FS138" s="194"/>
      <c r="FT138" s="194"/>
      <c r="FU138" s="194"/>
      <c r="FV138" s="194"/>
      <c r="FW138" s="194"/>
      <c r="FX138" s="194"/>
      <c r="FY138" s="194"/>
      <c r="FZ138" s="194"/>
      <c r="GA138" s="194"/>
      <c r="GB138" s="194"/>
      <c r="GC138" s="194"/>
      <c r="GD138" s="194"/>
      <c r="GE138" s="194"/>
    </row>
    <row r="139" spans="1:187" ht="15" customHeight="1">
      <c r="A139" s="194"/>
      <c r="B139" s="194"/>
      <c r="C139" s="194"/>
      <c r="D139" s="194"/>
      <c r="E139" s="266" t="s">
        <v>445</v>
      </c>
      <c r="F139" s="267"/>
      <c r="G139" s="267"/>
      <c r="H139" s="267"/>
      <c r="I139" s="267"/>
      <c r="J139" s="267"/>
      <c r="K139" s="267"/>
      <c r="L139" s="310"/>
      <c r="M139" s="314" t="s">
        <v>425</v>
      </c>
      <c r="N139" s="267"/>
      <c r="O139" s="267"/>
      <c r="P139" s="267"/>
      <c r="Q139" s="267"/>
      <c r="R139" s="267"/>
      <c r="S139" s="252"/>
      <c r="T139" s="307">
        <f>VLOOKUP($M$139,$CO$65:$DP$81,9,FALSE)</f>
        <v>1219</v>
      </c>
      <c r="U139" s="308"/>
      <c r="V139" s="308"/>
      <c r="W139" s="308"/>
      <c r="X139" s="308"/>
      <c r="Y139" s="308"/>
      <c r="Z139" s="308"/>
      <c r="AA139" s="309"/>
      <c r="AB139" s="307">
        <f>VLOOKUP($M$139,$CO$65:$DP$81,13,FALSE)</f>
        <v>1829</v>
      </c>
      <c r="AC139" s="308"/>
      <c r="AD139" s="308"/>
      <c r="AE139" s="308"/>
      <c r="AF139" s="308"/>
      <c r="AG139" s="308"/>
      <c r="AH139" s="308"/>
      <c r="AI139" s="309"/>
      <c r="AJ139" s="224"/>
      <c r="AK139" s="227"/>
      <c r="AL139" s="227"/>
      <c r="AM139" s="227"/>
      <c r="AN139" s="227"/>
      <c r="AO139" s="227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217"/>
      <c r="CB139" s="207"/>
      <c r="CC139" s="207"/>
      <c r="CD139" s="218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  <c r="EO139" s="194"/>
      <c r="EP139" s="194"/>
      <c r="EQ139" s="194"/>
      <c r="ER139" s="194"/>
      <c r="ES139" s="194"/>
      <c r="ET139" s="194"/>
      <c r="EU139" s="194"/>
      <c r="EV139" s="194"/>
      <c r="EW139" s="194"/>
      <c r="EX139" s="194"/>
      <c r="EY139" s="194"/>
      <c r="EZ139" s="194"/>
      <c r="FA139" s="194"/>
      <c r="FB139" s="194"/>
      <c r="FC139" s="194"/>
      <c r="FD139" s="194"/>
      <c r="FE139" s="194"/>
      <c r="FF139" s="194"/>
      <c r="FG139" s="194"/>
      <c r="FH139" s="194"/>
      <c r="FI139" s="194"/>
      <c r="FJ139" s="194"/>
      <c r="FK139" s="194"/>
      <c r="FL139" s="194"/>
      <c r="FM139" s="194"/>
      <c r="FN139" s="194"/>
      <c r="FO139" s="194"/>
      <c r="FP139" s="194"/>
      <c r="FQ139" s="194"/>
      <c r="FR139" s="194"/>
      <c r="FS139" s="194"/>
      <c r="FT139" s="194"/>
      <c r="FU139" s="194"/>
      <c r="FV139" s="194"/>
      <c r="FW139" s="194"/>
      <c r="FX139" s="194"/>
      <c r="FY139" s="194"/>
      <c r="FZ139" s="194"/>
      <c r="GA139" s="194"/>
      <c r="GB139" s="194"/>
      <c r="GC139" s="194"/>
      <c r="GD139" s="194"/>
      <c r="GE139" s="194"/>
    </row>
    <row r="140" spans="1:187" ht="15" customHeight="1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217"/>
      <c r="CB140" s="207"/>
      <c r="CC140" s="207"/>
      <c r="CD140" s="218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  <c r="EO140" s="194"/>
      <c r="EP140" s="194"/>
      <c r="EQ140" s="194"/>
      <c r="ER140" s="194"/>
      <c r="ES140" s="194"/>
      <c r="ET140" s="194"/>
      <c r="EU140" s="194"/>
      <c r="EV140" s="194"/>
      <c r="EW140" s="194"/>
      <c r="EX140" s="194"/>
      <c r="EY140" s="194"/>
      <c r="EZ140" s="194"/>
      <c r="FA140" s="194"/>
      <c r="FB140" s="194"/>
      <c r="FC140" s="194"/>
      <c r="FD140" s="194"/>
      <c r="FE140" s="194"/>
      <c r="FF140" s="194"/>
      <c r="FG140" s="194"/>
      <c r="FH140" s="194"/>
      <c r="FI140" s="194"/>
      <c r="FJ140" s="194"/>
      <c r="FK140" s="194"/>
      <c r="FL140" s="194"/>
      <c r="FM140" s="194"/>
      <c r="FN140" s="194"/>
      <c r="FO140" s="194"/>
      <c r="FP140" s="194"/>
      <c r="FQ140" s="194"/>
      <c r="FR140" s="194"/>
      <c r="FS140" s="194"/>
      <c r="FT140" s="194"/>
      <c r="FU140" s="194"/>
      <c r="FV140" s="194"/>
      <c r="FW140" s="194"/>
      <c r="FX140" s="194"/>
      <c r="FY140" s="194"/>
      <c r="FZ140" s="194"/>
      <c r="GA140" s="194"/>
      <c r="GB140" s="194"/>
      <c r="GC140" s="194"/>
      <c r="GD140" s="194"/>
      <c r="GE140" s="194"/>
    </row>
    <row r="141" spans="1:187" ht="15" customHeight="1">
      <c r="A141" s="194"/>
      <c r="B141" s="194"/>
      <c r="C141" s="185" t="s">
        <v>448</v>
      </c>
      <c r="D141" s="194"/>
      <c r="E141" s="194"/>
      <c r="F141" s="194"/>
      <c r="G141" s="194"/>
      <c r="H141" s="194"/>
      <c r="I141" s="194"/>
      <c r="J141" s="194"/>
      <c r="K141" s="194"/>
      <c r="L141" s="198"/>
      <c r="M141" s="198"/>
      <c r="N141" s="210"/>
      <c r="O141" s="210"/>
      <c r="P141" s="210"/>
      <c r="Q141" s="210"/>
      <c r="R141" s="198"/>
      <c r="S141" s="198"/>
      <c r="T141" s="210"/>
      <c r="U141" s="210"/>
      <c r="V141" s="210"/>
      <c r="W141" s="210"/>
      <c r="X141" s="198"/>
      <c r="Y141" s="198"/>
      <c r="Z141" s="210"/>
      <c r="AA141" s="210"/>
      <c r="AB141" s="210"/>
      <c r="AC141" s="210"/>
      <c r="AD141" s="194"/>
      <c r="AE141" s="194"/>
      <c r="AF141" s="194"/>
      <c r="AG141" s="194"/>
      <c r="AH141" s="194"/>
      <c r="AI141" s="194"/>
      <c r="AJ141" s="185" t="s">
        <v>471</v>
      </c>
      <c r="AK141" s="211"/>
      <c r="AL141" s="211"/>
      <c r="AM141" s="211"/>
      <c r="AN141" s="211"/>
      <c r="AO141" s="211"/>
      <c r="AP141" s="211"/>
      <c r="AQ141" s="211"/>
      <c r="AR141" s="194"/>
      <c r="AS141" s="185"/>
      <c r="AT141" s="211"/>
      <c r="AU141" s="211"/>
      <c r="AV141" s="211"/>
      <c r="AW141" s="211"/>
      <c r="AX141" s="211"/>
      <c r="AY141" s="211"/>
      <c r="AZ141" s="211"/>
      <c r="BA141" s="194"/>
      <c r="BB141" s="194"/>
      <c r="BC141" s="226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217"/>
      <c r="CB141" s="207"/>
      <c r="CC141" s="207"/>
      <c r="CD141" s="218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  <c r="EO141" s="194"/>
      <c r="EP141" s="194"/>
      <c r="EQ141" s="194"/>
      <c r="ER141" s="194"/>
      <c r="ES141" s="194"/>
      <c r="ET141" s="194"/>
      <c r="EU141" s="194"/>
      <c r="EV141" s="194"/>
      <c r="EW141" s="194"/>
      <c r="EX141" s="194"/>
      <c r="EY141" s="194"/>
      <c r="EZ141" s="194"/>
      <c r="FA141" s="194"/>
      <c r="FB141" s="194"/>
      <c r="FC141" s="194"/>
      <c r="FD141" s="194"/>
      <c r="FE141" s="194"/>
      <c r="FF141" s="194"/>
      <c r="FG141" s="194"/>
      <c r="FH141" s="194"/>
      <c r="FI141" s="194"/>
      <c r="FJ141" s="194"/>
      <c r="FK141" s="194"/>
      <c r="FL141" s="194"/>
      <c r="FM141" s="194"/>
      <c r="FN141" s="194"/>
      <c r="FO141" s="194"/>
      <c r="FP141" s="194"/>
      <c r="FQ141" s="194"/>
      <c r="FR141" s="194"/>
      <c r="FS141" s="194"/>
      <c r="FT141" s="194"/>
      <c r="FU141" s="194"/>
      <c r="FV141" s="194"/>
      <c r="FW141" s="194"/>
      <c r="FX141" s="194"/>
      <c r="FY141" s="194"/>
      <c r="FZ141" s="194"/>
      <c r="GA141" s="194"/>
      <c r="GB141" s="194"/>
      <c r="GC141" s="194"/>
      <c r="GD141" s="194"/>
      <c r="GE141" s="194"/>
    </row>
    <row r="142" spans="1:187" ht="15" customHeight="1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7"/>
      <c r="AB142" s="197"/>
      <c r="AC142" s="197"/>
      <c r="AD142" s="197"/>
      <c r="AE142" s="197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226"/>
      <c r="BB142" s="197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217"/>
      <c r="CB142" s="207"/>
      <c r="CC142" s="207"/>
      <c r="CD142" s="218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  <c r="EO142" s="194"/>
      <c r="EP142" s="194"/>
      <c r="EQ142" s="194"/>
      <c r="ER142" s="194"/>
      <c r="ES142" s="194"/>
      <c r="ET142" s="194"/>
      <c r="EU142" s="194"/>
      <c r="EV142" s="194"/>
      <c r="EW142" s="194"/>
      <c r="EX142" s="194"/>
      <c r="EY142" s="194"/>
      <c r="EZ142" s="194"/>
      <c r="FA142" s="194"/>
      <c r="FB142" s="194"/>
      <c r="FC142" s="194"/>
      <c r="FD142" s="194"/>
      <c r="FE142" s="194"/>
      <c r="FF142" s="194"/>
      <c r="FG142" s="194"/>
      <c r="FH142" s="194"/>
      <c r="FI142" s="194"/>
      <c r="FJ142" s="194"/>
      <c r="FK142" s="194"/>
      <c r="FL142" s="194"/>
      <c r="FM142" s="194"/>
      <c r="FN142" s="194"/>
      <c r="FO142" s="194"/>
      <c r="FP142" s="194"/>
      <c r="FQ142" s="194"/>
      <c r="FR142" s="194"/>
      <c r="FS142" s="194"/>
      <c r="FT142" s="194"/>
      <c r="FU142" s="194"/>
      <c r="FV142" s="194"/>
      <c r="FW142" s="194"/>
      <c r="FX142" s="194"/>
      <c r="FY142" s="194"/>
      <c r="FZ142" s="194"/>
      <c r="GA142" s="194"/>
      <c r="GB142" s="194"/>
      <c r="GC142" s="194"/>
      <c r="GD142" s="194"/>
      <c r="GE142" s="194"/>
    </row>
    <row r="143" spans="1:187" ht="15" customHeight="1">
      <c r="A143" s="194"/>
      <c r="B143" s="194"/>
      <c r="C143" s="194"/>
      <c r="D143" s="194"/>
      <c r="E143" s="194" t="s">
        <v>113</v>
      </c>
      <c r="F143" s="194"/>
      <c r="G143" s="194"/>
      <c r="H143" s="194"/>
      <c r="I143" s="194"/>
      <c r="J143" s="273" t="s">
        <v>114</v>
      </c>
      <c r="K143" s="273"/>
      <c r="L143" s="268" t="s">
        <v>63</v>
      </c>
      <c r="M143" s="268"/>
      <c r="N143" s="271">
        <f>ROUND($T$138*$BB$138,3)</f>
        <v>6800</v>
      </c>
      <c r="O143" s="269"/>
      <c r="P143" s="269"/>
      <c r="Q143" s="269"/>
      <c r="R143" s="269"/>
      <c r="S143" s="268" t="s">
        <v>34</v>
      </c>
      <c r="T143" s="268"/>
      <c r="U143" s="272">
        <f>ROUND(AB139*AL143,3)</f>
        <v>3658</v>
      </c>
      <c r="V143" s="272"/>
      <c r="W143" s="272"/>
      <c r="X143" s="272"/>
      <c r="Y143" s="268" t="s">
        <v>63</v>
      </c>
      <c r="Z143" s="268"/>
      <c r="AA143" s="279">
        <f>N143*U143/1000000</f>
        <v>24.8744</v>
      </c>
      <c r="AB143" s="279"/>
      <c r="AC143" s="279"/>
      <c r="AD143" s="279"/>
      <c r="AE143" s="279"/>
      <c r="AF143" s="194" t="s">
        <v>115</v>
      </c>
      <c r="AG143" s="194"/>
      <c r="AH143" s="194"/>
      <c r="AI143" s="185"/>
      <c r="AJ143" s="211"/>
      <c r="AK143" s="194"/>
      <c r="AL143" s="317">
        <v>2</v>
      </c>
      <c r="AM143" s="317"/>
      <c r="AN143" s="317"/>
      <c r="AO143" s="211" t="s">
        <v>116</v>
      </c>
      <c r="AP143" s="211"/>
      <c r="AQ143" s="226"/>
      <c r="AR143" s="226"/>
      <c r="AS143" s="194"/>
      <c r="AT143" s="194"/>
      <c r="AU143" s="211"/>
      <c r="AV143" s="211"/>
      <c r="AW143" s="211"/>
      <c r="AX143" s="226"/>
      <c r="AY143" s="226"/>
      <c r="AZ143" s="194"/>
      <c r="BA143" s="226"/>
      <c r="BB143" s="223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302"/>
      <c r="CB143" s="254"/>
      <c r="CC143" s="254"/>
      <c r="CD143" s="303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  <c r="EG143" s="194"/>
      <c r="EH143" s="194"/>
      <c r="EI143" s="194"/>
      <c r="EJ143" s="194"/>
      <c r="EK143" s="194"/>
      <c r="EL143" s="194"/>
      <c r="EM143" s="194"/>
      <c r="EN143" s="194"/>
      <c r="EO143" s="194"/>
      <c r="EP143" s="194"/>
      <c r="EQ143" s="194"/>
      <c r="ER143" s="194"/>
      <c r="ES143" s="194"/>
      <c r="ET143" s="194"/>
      <c r="EU143" s="194"/>
      <c r="EV143" s="194"/>
      <c r="EW143" s="194"/>
      <c r="EX143" s="194"/>
      <c r="EY143" s="194"/>
      <c r="EZ143" s="194"/>
      <c r="FA143" s="194"/>
      <c r="FB143" s="194"/>
      <c r="FC143" s="194"/>
      <c r="FD143" s="194"/>
      <c r="FE143" s="194"/>
      <c r="FF143" s="194"/>
      <c r="FG143" s="194"/>
      <c r="FH143" s="194"/>
      <c r="FI143" s="194"/>
      <c r="FJ143" s="194"/>
      <c r="FK143" s="194"/>
      <c r="FL143" s="194"/>
      <c r="FM143" s="194"/>
      <c r="FN143" s="194"/>
      <c r="FO143" s="194"/>
      <c r="FP143" s="194"/>
      <c r="FQ143" s="194"/>
      <c r="FR143" s="194"/>
      <c r="FS143" s="194"/>
      <c r="FT143" s="194"/>
      <c r="FU143" s="194"/>
      <c r="FV143" s="194"/>
      <c r="FW143" s="194"/>
      <c r="FX143" s="194"/>
      <c r="FY143" s="194"/>
      <c r="FZ143" s="194"/>
      <c r="GA143" s="194"/>
      <c r="GB143" s="194"/>
      <c r="GC143" s="194"/>
      <c r="GD143" s="194"/>
      <c r="GE143" s="194"/>
    </row>
    <row r="144" spans="1:187" ht="15" customHeight="1" thickBot="1">
      <c r="A144" s="194"/>
      <c r="B144" s="194"/>
      <c r="C144" s="194"/>
      <c r="D144" s="194"/>
      <c r="E144" s="194" t="s">
        <v>118</v>
      </c>
      <c r="F144" s="194"/>
      <c r="G144" s="194"/>
      <c r="H144" s="194"/>
      <c r="I144" s="194"/>
      <c r="J144" s="273" t="s">
        <v>119</v>
      </c>
      <c r="K144" s="273"/>
      <c r="L144" s="268" t="s">
        <v>63</v>
      </c>
      <c r="M144" s="268"/>
      <c r="N144" s="271">
        <f>ROUND($T$138*$BB$138,3)</f>
        <v>6800</v>
      </c>
      <c r="O144" s="269"/>
      <c r="P144" s="269"/>
      <c r="Q144" s="269"/>
      <c r="R144" s="269"/>
      <c r="S144" s="268" t="s">
        <v>34</v>
      </c>
      <c r="T144" s="268"/>
      <c r="U144" s="272">
        <f>+AB138</f>
        <v>1219</v>
      </c>
      <c r="V144" s="272"/>
      <c r="W144" s="272"/>
      <c r="X144" s="272"/>
      <c r="Y144" s="268" t="s">
        <v>63</v>
      </c>
      <c r="Z144" s="268"/>
      <c r="AA144" s="318">
        <f>ROUND(N144*U144/1000000,3)</f>
        <v>8.289</v>
      </c>
      <c r="AB144" s="318"/>
      <c r="AC144" s="318"/>
      <c r="AD144" s="318"/>
      <c r="AE144" s="318"/>
      <c r="AF144" s="194" t="s">
        <v>115</v>
      </c>
      <c r="AG144" s="194"/>
      <c r="AH144" s="194"/>
      <c r="AI144" s="194"/>
      <c r="AJ144" s="194"/>
      <c r="AK144" s="194"/>
      <c r="AL144" s="317">
        <v>1</v>
      </c>
      <c r="AM144" s="317"/>
      <c r="AN144" s="317"/>
      <c r="AO144" s="211" t="s">
        <v>116</v>
      </c>
      <c r="AP144" s="211"/>
      <c r="AQ144" s="194"/>
      <c r="AR144" s="226"/>
      <c r="AS144" s="194"/>
      <c r="AT144" s="194"/>
      <c r="AU144" s="194"/>
      <c r="AV144" s="211"/>
      <c r="AW144" s="211"/>
      <c r="AX144" s="226"/>
      <c r="AY144" s="226"/>
      <c r="AZ144" s="194"/>
      <c r="BA144" s="226"/>
      <c r="BB144" s="228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304"/>
      <c r="CB144" s="305"/>
      <c r="CC144" s="305"/>
      <c r="CD144" s="306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M144" s="194"/>
      <c r="EN144" s="194"/>
      <c r="EO144" s="194"/>
      <c r="EP144" s="194"/>
      <c r="EQ144" s="194"/>
      <c r="ER144" s="194"/>
      <c r="ES144" s="194"/>
      <c r="ET144" s="194"/>
      <c r="EU144" s="194"/>
      <c r="EV144" s="194"/>
      <c r="EW144" s="194"/>
      <c r="EX144" s="194"/>
      <c r="EY144" s="194"/>
      <c r="EZ144" s="194"/>
      <c r="FA144" s="194"/>
      <c r="FB144" s="194"/>
      <c r="FC144" s="194"/>
      <c r="FD144" s="194"/>
      <c r="FE144" s="194"/>
      <c r="FF144" s="194"/>
      <c r="FG144" s="194"/>
      <c r="FH144" s="194"/>
      <c r="FI144" s="194"/>
      <c r="FJ144" s="194"/>
      <c r="FK144" s="194"/>
      <c r="FL144" s="194"/>
      <c r="FM144" s="194"/>
      <c r="FN144" s="194"/>
      <c r="FO144" s="194"/>
      <c r="FP144" s="194"/>
      <c r="FQ144" s="194"/>
      <c r="FR144" s="194"/>
      <c r="FS144" s="194"/>
      <c r="FT144" s="194"/>
      <c r="FU144" s="194"/>
      <c r="FV144" s="194"/>
      <c r="FW144" s="194"/>
      <c r="FX144" s="194"/>
      <c r="FY144" s="194"/>
      <c r="FZ144" s="194"/>
      <c r="GA144" s="194"/>
      <c r="GB144" s="194"/>
      <c r="GC144" s="194"/>
      <c r="GD144" s="194"/>
      <c r="GE144" s="194"/>
    </row>
    <row r="145" spans="1:187" ht="14.25" thickBot="1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8"/>
      <c r="M145" s="198"/>
      <c r="N145" s="210"/>
      <c r="O145" s="210"/>
      <c r="P145" s="210"/>
      <c r="Q145" s="210"/>
      <c r="R145" s="198"/>
      <c r="S145" s="198"/>
      <c r="T145" s="210"/>
      <c r="U145" s="210"/>
      <c r="V145" s="210"/>
      <c r="W145" s="210"/>
      <c r="X145" s="198"/>
      <c r="Y145" s="198"/>
      <c r="Z145" s="210"/>
      <c r="AA145" s="210"/>
      <c r="AB145" s="210"/>
      <c r="AC145" s="210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8"/>
      <c r="AN145" s="198"/>
      <c r="AO145" s="198"/>
      <c r="AP145" s="198"/>
      <c r="AQ145" s="198"/>
      <c r="AR145" s="198"/>
      <c r="AS145" s="194"/>
      <c r="AT145" s="194"/>
      <c r="AU145" s="194"/>
      <c r="AV145" s="198"/>
      <c r="AW145" s="198"/>
      <c r="AX145" s="198"/>
      <c r="AY145" s="198"/>
      <c r="AZ145" s="198"/>
      <c r="BA145" s="198"/>
      <c r="BB145" s="194"/>
      <c r="BC145" s="226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256"/>
      <c r="CB145" s="257"/>
      <c r="CC145" s="257"/>
      <c r="CD145" s="258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194"/>
      <c r="CZ145" s="194"/>
      <c r="DA145" s="194"/>
      <c r="DB145" s="194"/>
      <c r="DC145" s="194"/>
      <c r="DD145" s="194"/>
      <c r="DE145" s="194"/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M145" s="194"/>
      <c r="EN145" s="194"/>
      <c r="EO145" s="194"/>
      <c r="EP145" s="194"/>
      <c r="EQ145" s="194"/>
      <c r="ER145" s="194"/>
      <c r="ES145" s="194"/>
      <c r="ET145" s="194"/>
      <c r="EU145" s="194"/>
      <c r="EV145" s="194"/>
      <c r="EW145" s="194"/>
      <c r="EX145" s="194"/>
      <c r="EY145" s="194"/>
      <c r="EZ145" s="194"/>
      <c r="FA145" s="194"/>
      <c r="FB145" s="194"/>
      <c r="FC145" s="194"/>
      <c r="FD145" s="194"/>
      <c r="FE145" s="194"/>
      <c r="FF145" s="194"/>
      <c r="FG145" s="194"/>
      <c r="FH145" s="194"/>
      <c r="FI145" s="194"/>
      <c r="FJ145" s="194"/>
      <c r="FK145" s="194"/>
      <c r="FL145" s="194"/>
      <c r="FM145" s="194"/>
      <c r="FN145" s="194"/>
      <c r="FO145" s="194"/>
      <c r="FP145" s="194"/>
      <c r="FQ145" s="194"/>
      <c r="FR145" s="194"/>
      <c r="FS145" s="194"/>
      <c r="FT145" s="194"/>
      <c r="FU145" s="194"/>
      <c r="FV145" s="194"/>
      <c r="FW145" s="194"/>
      <c r="FX145" s="194"/>
      <c r="FY145" s="194"/>
      <c r="FZ145" s="194"/>
      <c r="GA145" s="194"/>
      <c r="GB145" s="194"/>
      <c r="GC145" s="194"/>
      <c r="GD145" s="194"/>
      <c r="GE145" s="194"/>
    </row>
    <row r="146" spans="1:187" ht="16.5">
      <c r="A146" s="194"/>
      <c r="B146" s="194"/>
      <c r="C146" s="194"/>
      <c r="D146" s="199" t="s">
        <v>5</v>
      </c>
      <c r="E146" s="194"/>
      <c r="F146" s="194"/>
      <c r="G146" s="194" t="s">
        <v>120</v>
      </c>
      <c r="H146" s="194"/>
      <c r="I146" s="194"/>
      <c r="J146" s="194"/>
      <c r="K146" s="194"/>
      <c r="L146" s="194"/>
      <c r="M146" s="194" t="s">
        <v>121</v>
      </c>
      <c r="N146" s="194" t="s">
        <v>122</v>
      </c>
      <c r="O146" s="194"/>
      <c r="P146" s="194"/>
      <c r="Q146" s="194"/>
      <c r="R146" s="194" t="s">
        <v>468</v>
      </c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  <c r="EG146" s="194"/>
      <c r="EH146" s="194"/>
      <c r="EI146" s="194"/>
      <c r="EJ146" s="194"/>
      <c r="EK146" s="194"/>
      <c r="EL146" s="194"/>
      <c r="EM146" s="194"/>
      <c r="EN146" s="194"/>
      <c r="EO146" s="194"/>
      <c r="EP146" s="194"/>
      <c r="EQ146" s="194"/>
      <c r="ER146" s="194"/>
      <c r="ES146" s="194"/>
      <c r="ET146" s="194"/>
      <c r="EU146" s="194"/>
      <c r="EV146" s="194"/>
      <c r="EW146" s="194"/>
      <c r="EX146" s="194"/>
      <c r="EY146" s="194"/>
      <c r="EZ146" s="194"/>
      <c r="FA146" s="194"/>
      <c r="FB146" s="194"/>
      <c r="FC146" s="194"/>
      <c r="FD146" s="194"/>
      <c r="FE146" s="194"/>
      <c r="FF146" s="194"/>
      <c r="FG146" s="194"/>
      <c r="FH146" s="194"/>
      <c r="FI146" s="194"/>
      <c r="FJ146" s="194"/>
      <c r="FK146" s="194"/>
      <c r="FL146" s="194"/>
      <c r="FM146" s="194"/>
      <c r="FN146" s="194"/>
      <c r="FO146" s="194"/>
      <c r="FP146" s="194"/>
      <c r="FQ146" s="194"/>
      <c r="FR146" s="194"/>
      <c r="FS146" s="194"/>
      <c r="FT146" s="194"/>
      <c r="FU146" s="194"/>
      <c r="FV146" s="194"/>
      <c r="FW146" s="194"/>
      <c r="FX146" s="194"/>
      <c r="FY146" s="194"/>
      <c r="FZ146" s="194"/>
      <c r="GA146" s="194"/>
      <c r="GB146" s="194"/>
      <c r="GC146" s="194"/>
      <c r="GD146" s="194"/>
      <c r="GE146" s="194"/>
    </row>
    <row r="147" spans="1:187" ht="13.5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223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  <c r="EG147" s="194"/>
      <c r="EH147" s="194"/>
      <c r="EI147" s="194"/>
      <c r="EJ147" s="194"/>
      <c r="EK147" s="194"/>
      <c r="EL147" s="194"/>
      <c r="EM147" s="194"/>
      <c r="EN147" s="194"/>
      <c r="EO147" s="194"/>
      <c r="EP147" s="194"/>
      <c r="EQ147" s="194"/>
      <c r="ER147" s="194"/>
      <c r="ES147" s="194"/>
      <c r="ET147" s="194"/>
      <c r="EU147" s="194"/>
      <c r="EV147" s="194"/>
      <c r="EW147" s="194"/>
      <c r="EX147" s="194"/>
      <c r="EY147" s="194"/>
      <c r="EZ147" s="194"/>
      <c r="FA147" s="194"/>
      <c r="FB147" s="194"/>
      <c r="FC147" s="194"/>
      <c r="FD147" s="194"/>
      <c r="FE147" s="194"/>
      <c r="FF147" s="194"/>
      <c r="FG147" s="194"/>
      <c r="FH147" s="194"/>
      <c r="FI147" s="194"/>
      <c r="FJ147" s="194"/>
      <c r="FK147" s="194"/>
      <c r="FL147" s="194"/>
      <c r="FM147" s="194"/>
      <c r="FN147" s="194"/>
      <c r="FO147" s="194"/>
      <c r="FP147" s="194"/>
      <c r="FQ147" s="194"/>
      <c r="FR147" s="194"/>
      <c r="FS147" s="194"/>
      <c r="FT147" s="194"/>
      <c r="FU147" s="194"/>
      <c r="FV147" s="194"/>
      <c r="FW147" s="194"/>
      <c r="FX147" s="194"/>
      <c r="FY147" s="194"/>
      <c r="FZ147" s="194"/>
      <c r="GA147" s="194"/>
      <c r="GB147" s="194"/>
      <c r="GC147" s="194"/>
      <c r="GD147" s="194"/>
      <c r="GE147" s="194"/>
    </row>
    <row r="148" spans="1:187" ht="16.5">
      <c r="A148" s="194"/>
      <c r="B148" s="194"/>
      <c r="C148" s="194"/>
      <c r="D148" s="194"/>
      <c r="E148" s="273" t="s">
        <v>122</v>
      </c>
      <c r="F148" s="273"/>
      <c r="G148" s="268" t="s">
        <v>63</v>
      </c>
      <c r="H148" s="268"/>
      <c r="I148" s="268" t="s">
        <v>123</v>
      </c>
      <c r="J148" s="268"/>
      <c r="K148" s="198" t="s">
        <v>1</v>
      </c>
      <c r="L148" s="268" t="s">
        <v>124</v>
      </c>
      <c r="M148" s="268"/>
      <c r="N148" s="198" t="s">
        <v>1</v>
      </c>
      <c r="O148" s="268" t="s">
        <v>125</v>
      </c>
      <c r="P148" s="268"/>
      <c r="Q148" s="198" t="s">
        <v>1</v>
      </c>
      <c r="R148" s="268" t="s">
        <v>126</v>
      </c>
      <c r="S148" s="268"/>
      <c r="T148" s="198"/>
      <c r="U148" s="194"/>
      <c r="V148" s="268" t="s">
        <v>63</v>
      </c>
      <c r="W148" s="268"/>
      <c r="X148" s="301">
        <f>+M150</f>
        <v>16</v>
      </c>
      <c r="Y148" s="274"/>
      <c r="Z148" s="274"/>
      <c r="AA148" s="268" t="s">
        <v>34</v>
      </c>
      <c r="AB148" s="268"/>
      <c r="AC148" s="299">
        <f>+M151</f>
        <v>1.1</v>
      </c>
      <c r="AD148" s="299"/>
      <c r="AE148" s="299"/>
      <c r="AF148" s="268" t="s">
        <v>34</v>
      </c>
      <c r="AG148" s="268"/>
      <c r="AH148" s="233">
        <f>+M152</f>
        <v>1.19</v>
      </c>
      <c r="AI148" s="233"/>
      <c r="AJ148" s="233"/>
      <c r="AK148" s="235"/>
      <c r="AL148" s="268" t="s">
        <v>34</v>
      </c>
      <c r="AM148" s="268"/>
      <c r="AN148" s="299">
        <f>+M153</f>
        <v>1</v>
      </c>
      <c r="AO148" s="299"/>
      <c r="AP148" s="299"/>
      <c r="AQ148" s="268" t="s">
        <v>63</v>
      </c>
      <c r="AR148" s="268"/>
      <c r="AS148" s="300">
        <f>ROUND(X148*AC148*AH148*AN148,3)</f>
        <v>20.944</v>
      </c>
      <c r="AT148" s="300"/>
      <c r="AU148" s="300"/>
      <c r="AV148" s="300"/>
      <c r="AW148" s="194" t="s">
        <v>127</v>
      </c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194"/>
      <c r="CZ148" s="194"/>
      <c r="DA148" s="194"/>
      <c r="DB148" s="194"/>
      <c r="DC148" s="194"/>
      <c r="DD148" s="194"/>
      <c r="DE148" s="194"/>
      <c r="DF148" s="194"/>
      <c r="DG148" s="194"/>
      <c r="DH148" s="194"/>
      <c r="DI148" s="194"/>
      <c r="DJ148" s="194"/>
      <c r="DK148" s="194"/>
      <c r="DL148" s="194"/>
      <c r="DM148" s="194"/>
      <c r="DN148" s="194"/>
      <c r="DO148" s="194"/>
      <c r="DP148" s="194"/>
      <c r="DQ148" s="194"/>
      <c r="DR148" s="194"/>
      <c r="DS148" s="194"/>
      <c r="DT148" s="194"/>
      <c r="DU148" s="194"/>
      <c r="DV148" s="194"/>
      <c r="DW148" s="194"/>
      <c r="DX148" s="194"/>
      <c r="DY148" s="194"/>
      <c r="DZ148" s="194"/>
      <c r="EA148" s="194"/>
      <c r="EB148" s="194"/>
      <c r="EC148" s="194"/>
      <c r="ED148" s="194"/>
      <c r="EE148" s="194"/>
      <c r="EF148" s="194"/>
      <c r="EG148" s="194"/>
      <c r="EH148" s="194"/>
      <c r="EI148" s="194"/>
      <c r="EJ148" s="194"/>
      <c r="EK148" s="194"/>
      <c r="EL148" s="194"/>
      <c r="EM148" s="194"/>
      <c r="EN148" s="194"/>
      <c r="EO148" s="194"/>
      <c r="EP148" s="194"/>
      <c r="EQ148" s="194"/>
      <c r="ER148" s="194"/>
      <c r="ES148" s="194"/>
      <c r="ET148" s="194"/>
      <c r="EU148" s="194"/>
      <c r="EV148" s="194"/>
      <c r="EW148" s="194"/>
      <c r="EX148" s="194"/>
      <c r="EY148" s="194"/>
      <c r="EZ148" s="194"/>
      <c r="FA148" s="194"/>
      <c r="FB148" s="194"/>
      <c r="FC148" s="194"/>
      <c r="FD148" s="194"/>
      <c r="FE148" s="194"/>
      <c r="FF148" s="194"/>
      <c r="FG148" s="194"/>
      <c r="FH148" s="194"/>
      <c r="FI148" s="194"/>
      <c r="FJ148" s="194"/>
      <c r="FK148" s="194"/>
      <c r="FL148" s="194"/>
      <c r="FM148" s="194"/>
      <c r="FN148" s="194"/>
      <c r="FO148" s="194"/>
      <c r="FP148" s="194"/>
      <c r="FQ148" s="194"/>
      <c r="FR148" s="194"/>
      <c r="FS148" s="194"/>
      <c r="FT148" s="194"/>
      <c r="FU148" s="194"/>
      <c r="FV148" s="194"/>
      <c r="FW148" s="194"/>
      <c r="FX148" s="194"/>
      <c r="FY148" s="194"/>
      <c r="FZ148" s="194"/>
      <c r="GA148" s="194"/>
      <c r="GB148" s="194"/>
      <c r="GC148" s="194"/>
      <c r="GD148" s="194"/>
      <c r="GE148" s="194"/>
    </row>
    <row r="149" spans="1:187" ht="13.5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4"/>
      <c r="DY149" s="194"/>
      <c r="DZ149" s="194"/>
      <c r="EA149" s="194"/>
      <c r="EB149" s="194"/>
      <c r="EC149" s="194"/>
      <c r="ED149" s="194"/>
      <c r="EE149" s="194"/>
      <c r="EF149" s="194"/>
      <c r="EG149" s="194"/>
      <c r="EH149" s="194"/>
      <c r="EI149" s="194"/>
      <c r="EJ149" s="194"/>
      <c r="EK149" s="194"/>
      <c r="EL149" s="194"/>
      <c r="EM149" s="194"/>
      <c r="EN149" s="194"/>
      <c r="EO149" s="194"/>
      <c r="EP149" s="194"/>
      <c r="EQ149" s="194"/>
      <c r="ER149" s="194"/>
      <c r="ES149" s="194"/>
      <c r="ET149" s="194"/>
      <c r="EU149" s="194"/>
      <c r="EV149" s="194"/>
      <c r="EW149" s="194"/>
      <c r="EX149" s="194"/>
      <c r="EY149" s="194"/>
      <c r="EZ149" s="194"/>
      <c r="FA149" s="194"/>
      <c r="FB149" s="194"/>
      <c r="FC149" s="194"/>
      <c r="FD149" s="194"/>
      <c r="FE149" s="194"/>
      <c r="FF149" s="194"/>
      <c r="FG149" s="194"/>
      <c r="FH149" s="194"/>
      <c r="FI149" s="194"/>
      <c r="FJ149" s="194"/>
      <c r="FK149" s="194"/>
      <c r="FL149" s="194"/>
      <c r="FM149" s="194"/>
      <c r="FN149" s="194"/>
      <c r="FO149" s="194"/>
      <c r="FP149" s="194"/>
      <c r="FQ149" s="194"/>
      <c r="FR149" s="194"/>
      <c r="FS149" s="194"/>
      <c r="FT149" s="194"/>
      <c r="FU149" s="194"/>
      <c r="FV149" s="194"/>
      <c r="FW149" s="194"/>
      <c r="FX149" s="194"/>
      <c r="FY149" s="194"/>
      <c r="FZ149" s="194"/>
      <c r="GA149" s="194"/>
      <c r="GB149" s="194"/>
      <c r="GC149" s="194"/>
      <c r="GD149" s="194"/>
      <c r="GE149" s="194"/>
    </row>
    <row r="150" spans="1:187" ht="16.5">
      <c r="A150" s="194"/>
      <c r="B150" s="194"/>
      <c r="C150" s="194"/>
      <c r="D150" s="194"/>
      <c r="E150" s="194"/>
      <c r="F150" s="194"/>
      <c r="G150" s="194"/>
      <c r="H150" s="194"/>
      <c r="I150" s="268" t="s">
        <v>123</v>
      </c>
      <c r="J150" s="268"/>
      <c r="K150" s="198" t="s">
        <v>63</v>
      </c>
      <c r="L150" s="198"/>
      <c r="M150" s="277">
        <f>'設計風速決定'!$F$4</f>
        <v>16</v>
      </c>
      <c r="N150" s="269"/>
      <c r="O150" s="269"/>
      <c r="P150" s="269"/>
      <c r="Q150" s="194" t="s">
        <v>415</v>
      </c>
      <c r="R150" s="205" t="str">
        <f>'設計風速決定'!$K$4</f>
        <v>基準風速　施工地　</v>
      </c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 t="str">
        <f>'設計風速決定'!$Q$4</f>
        <v>福岡県福岡市</v>
      </c>
      <c r="AD150" s="205"/>
      <c r="AE150" s="205"/>
      <c r="AF150" s="205"/>
      <c r="AG150" s="205"/>
      <c r="AH150" s="205"/>
      <c r="AI150" s="205"/>
      <c r="AJ150" s="205"/>
      <c r="AK150" s="194" t="s">
        <v>416</v>
      </c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  <c r="EO150" s="194"/>
      <c r="EP150" s="194"/>
      <c r="EQ150" s="194"/>
      <c r="ER150" s="194"/>
      <c r="ES150" s="194"/>
      <c r="ET150" s="194"/>
      <c r="EU150" s="194"/>
      <c r="EV150" s="194"/>
      <c r="EW150" s="194"/>
      <c r="EX150" s="194"/>
      <c r="EY150" s="194"/>
      <c r="EZ150" s="194"/>
      <c r="FA150" s="194"/>
      <c r="FB150" s="194"/>
      <c r="FC150" s="194"/>
      <c r="FD150" s="194"/>
      <c r="FE150" s="194"/>
      <c r="FF150" s="194"/>
      <c r="FG150" s="194"/>
      <c r="FH150" s="194"/>
      <c r="FI150" s="194"/>
      <c r="FJ150" s="194"/>
      <c r="FK150" s="194"/>
      <c r="FL150" s="194"/>
      <c r="FM150" s="194"/>
      <c r="FN150" s="194"/>
      <c r="FO150" s="194"/>
      <c r="FP150" s="194"/>
      <c r="FQ150" s="194"/>
      <c r="FR150" s="194"/>
      <c r="FS150" s="194"/>
      <c r="FT150" s="194"/>
      <c r="FU150" s="194"/>
      <c r="FV150" s="194"/>
      <c r="FW150" s="194"/>
      <c r="FX150" s="194"/>
      <c r="FY150" s="194"/>
      <c r="FZ150" s="194"/>
      <c r="GA150" s="194"/>
      <c r="GB150" s="194"/>
      <c r="GC150" s="194"/>
      <c r="GD150" s="194"/>
      <c r="GE150" s="194"/>
    </row>
    <row r="151" spans="1:187" ht="16.5">
      <c r="A151" s="194"/>
      <c r="B151" s="194"/>
      <c r="C151" s="194"/>
      <c r="D151" s="194"/>
      <c r="E151" s="194"/>
      <c r="F151" s="194"/>
      <c r="G151" s="194"/>
      <c r="H151" s="194"/>
      <c r="I151" s="268" t="s">
        <v>124</v>
      </c>
      <c r="J151" s="268"/>
      <c r="K151" s="198" t="s">
        <v>63</v>
      </c>
      <c r="L151" s="198"/>
      <c r="M151" s="278">
        <f>'設計風速決定'!$F$5</f>
        <v>1.1</v>
      </c>
      <c r="N151" s="269"/>
      <c r="O151" s="269"/>
      <c r="P151" s="269"/>
      <c r="Q151" s="194" t="s">
        <v>414</v>
      </c>
      <c r="R151" s="205" t="str">
        <f>'設計風速決定'!$K$5</f>
        <v>台風時割り増し係数</v>
      </c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 t="str">
        <f>'設計風速決定'!$Q$5</f>
        <v>福岡県</v>
      </c>
      <c r="AD151" s="205"/>
      <c r="AE151" s="205"/>
      <c r="AF151" s="205"/>
      <c r="AG151" s="205"/>
      <c r="AH151" s="205"/>
      <c r="AI151" s="205"/>
      <c r="AJ151" s="205"/>
      <c r="AK151" s="205"/>
      <c r="AL151" s="194" t="str">
        <f>'設計風速決定'!$U$5</f>
        <v>）</v>
      </c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194"/>
      <c r="EF151" s="194"/>
      <c r="EG151" s="194"/>
      <c r="EH151" s="194"/>
      <c r="EI151" s="194"/>
      <c r="EJ151" s="194"/>
      <c r="EK151" s="194"/>
      <c r="EL151" s="194"/>
      <c r="EM151" s="194"/>
      <c r="EN151" s="194"/>
      <c r="EO151" s="194"/>
      <c r="EP151" s="194"/>
      <c r="EQ151" s="194"/>
      <c r="ER151" s="194"/>
      <c r="ES151" s="194"/>
      <c r="ET151" s="194"/>
      <c r="EU151" s="194"/>
      <c r="EV151" s="194"/>
      <c r="EW151" s="194"/>
      <c r="EX151" s="194"/>
      <c r="EY151" s="194"/>
      <c r="EZ151" s="194"/>
      <c r="FA151" s="194"/>
      <c r="FB151" s="194"/>
      <c r="FC151" s="194"/>
      <c r="FD151" s="194"/>
      <c r="FE151" s="194"/>
      <c r="FF151" s="194"/>
      <c r="FG151" s="194"/>
      <c r="FH151" s="194"/>
      <c r="FI151" s="194"/>
      <c r="FJ151" s="194"/>
      <c r="FK151" s="194"/>
      <c r="FL151" s="194"/>
      <c r="FM151" s="194"/>
      <c r="FN151" s="194"/>
      <c r="FO151" s="194"/>
      <c r="FP151" s="194"/>
      <c r="FQ151" s="194"/>
      <c r="FR151" s="194"/>
      <c r="FS151" s="194"/>
      <c r="FT151" s="194"/>
      <c r="FU151" s="194"/>
      <c r="FV151" s="194"/>
      <c r="FW151" s="194"/>
      <c r="FX151" s="194"/>
      <c r="FY151" s="194"/>
      <c r="FZ151" s="194"/>
      <c r="GA151" s="194"/>
      <c r="GB151" s="194"/>
      <c r="GC151" s="194"/>
      <c r="GD151" s="194"/>
      <c r="GE151" s="194"/>
    </row>
    <row r="152" spans="1:187" ht="13.5">
      <c r="A152" s="194"/>
      <c r="B152" s="194"/>
      <c r="C152" s="194"/>
      <c r="D152" s="194"/>
      <c r="E152" s="194"/>
      <c r="F152" s="194"/>
      <c r="G152" s="194"/>
      <c r="H152" s="194"/>
      <c r="I152" s="268" t="s">
        <v>125</v>
      </c>
      <c r="J152" s="268"/>
      <c r="K152" s="198" t="s">
        <v>63</v>
      </c>
      <c r="L152" s="198"/>
      <c r="M152" s="279">
        <f>'設計風速決定'!$F$6</f>
        <v>1.19</v>
      </c>
      <c r="N152" s="279"/>
      <c r="O152" s="279"/>
      <c r="P152" s="279"/>
      <c r="Q152" s="194" t="s">
        <v>417</v>
      </c>
      <c r="R152" s="229" t="str">
        <f>'設計風速決定'!$K$6</f>
        <v>地域Ⅳ一般市街地</v>
      </c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 t="str">
        <f>'設計風速決定'!$Q$6</f>
        <v>0m＜ h ≦10m</v>
      </c>
      <c r="AD152" s="229"/>
      <c r="AE152" s="229"/>
      <c r="AF152" s="229"/>
      <c r="AG152" s="229"/>
      <c r="AH152" s="229"/>
      <c r="AI152" s="229"/>
      <c r="AJ152" s="229"/>
      <c r="AK152" s="205"/>
      <c r="AL152" s="205"/>
      <c r="AM152" s="194" t="s">
        <v>418</v>
      </c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  <c r="EG152" s="194"/>
      <c r="EH152" s="194"/>
      <c r="EI152" s="194"/>
      <c r="EJ152" s="194"/>
      <c r="EK152" s="194"/>
      <c r="EL152" s="194"/>
      <c r="EM152" s="194"/>
      <c r="EN152" s="194"/>
      <c r="EO152" s="194"/>
      <c r="EP152" s="194"/>
      <c r="EQ152" s="194"/>
      <c r="ER152" s="194"/>
      <c r="ES152" s="194"/>
      <c r="ET152" s="194"/>
      <c r="EU152" s="194"/>
      <c r="EV152" s="194"/>
      <c r="EW152" s="194"/>
      <c r="EX152" s="194"/>
      <c r="EY152" s="194"/>
      <c r="EZ152" s="194"/>
      <c r="FA152" s="194"/>
      <c r="FB152" s="194"/>
      <c r="FC152" s="194"/>
      <c r="FD152" s="194"/>
      <c r="FE152" s="194"/>
      <c r="FF152" s="194"/>
      <c r="FG152" s="194"/>
      <c r="FH152" s="194"/>
      <c r="FI152" s="194"/>
      <c r="FJ152" s="194"/>
      <c r="FK152" s="194"/>
      <c r="FL152" s="194"/>
      <c r="FM152" s="194"/>
      <c r="FN152" s="194"/>
      <c r="FO152" s="194"/>
      <c r="FP152" s="194"/>
      <c r="FQ152" s="194"/>
      <c r="FR152" s="194"/>
      <c r="FS152" s="194"/>
      <c r="FT152" s="194"/>
      <c r="FU152" s="194"/>
      <c r="FV152" s="194"/>
      <c r="FW152" s="194"/>
      <c r="FX152" s="194"/>
      <c r="FY152" s="194"/>
      <c r="FZ152" s="194"/>
      <c r="GA152" s="194"/>
      <c r="GB152" s="194"/>
      <c r="GC152" s="194"/>
      <c r="GD152" s="194"/>
      <c r="GE152" s="194"/>
    </row>
    <row r="153" spans="1:187" ht="16.5">
      <c r="A153" s="194"/>
      <c r="B153" s="194"/>
      <c r="C153" s="194"/>
      <c r="D153" s="194"/>
      <c r="E153" s="194"/>
      <c r="F153" s="194"/>
      <c r="G153" s="194"/>
      <c r="H153" s="194"/>
      <c r="I153" s="268" t="s">
        <v>126</v>
      </c>
      <c r="J153" s="268"/>
      <c r="K153" s="198" t="s">
        <v>63</v>
      </c>
      <c r="L153" s="198"/>
      <c r="M153" s="278">
        <f>'設計風速決定'!$F$7</f>
        <v>1</v>
      </c>
      <c r="N153" s="269"/>
      <c r="O153" s="269"/>
      <c r="P153" s="269"/>
      <c r="Q153" s="194" t="s">
        <v>419</v>
      </c>
      <c r="R153" s="205" t="str">
        <f>'設計風速決定'!$K$7</f>
        <v>近接高層建築物</v>
      </c>
      <c r="S153" s="205"/>
      <c r="T153" s="205"/>
      <c r="U153" s="205"/>
      <c r="V153" s="205"/>
      <c r="W153" s="205"/>
      <c r="X153" s="205"/>
      <c r="Y153" s="205"/>
      <c r="Z153" s="205"/>
      <c r="AA153" s="205" t="str">
        <f>'設計風速決定'!$P$7</f>
        <v>なし</v>
      </c>
      <c r="AB153" s="205"/>
      <c r="AC153" s="205"/>
      <c r="AD153" s="205" t="str">
        <f>'設計風速決定'!$R$7</f>
        <v>建築物の影響を受けない）</v>
      </c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  <c r="EL153" s="194"/>
      <c r="EM153" s="194"/>
      <c r="EN153" s="194"/>
      <c r="EO153" s="194"/>
      <c r="EP153" s="194"/>
      <c r="EQ153" s="194"/>
      <c r="ER153" s="194"/>
      <c r="ES153" s="194"/>
      <c r="ET153" s="194"/>
      <c r="EU153" s="194"/>
      <c r="EV153" s="194"/>
      <c r="EW153" s="194"/>
      <c r="EX153" s="194"/>
      <c r="EY153" s="194"/>
      <c r="EZ153" s="194"/>
      <c r="FA153" s="194"/>
      <c r="FB153" s="194"/>
      <c r="FC153" s="194"/>
      <c r="FD153" s="194"/>
      <c r="FE153" s="194"/>
      <c r="FF153" s="194"/>
      <c r="FG153" s="194"/>
      <c r="FH153" s="194"/>
      <c r="FI153" s="194"/>
      <c r="FJ153" s="194"/>
      <c r="FK153" s="194"/>
      <c r="FL153" s="194"/>
      <c r="FM153" s="194"/>
      <c r="FN153" s="194"/>
      <c r="FO153" s="194"/>
      <c r="FP153" s="194"/>
      <c r="FQ153" s="194"/>
      <c r="FR153" s="194"/>
      <c r="FS153" s="194"/>
      <c r="FT153" s="194"/>
      <c r="FU153" s="194"/>
      <c r="FV153" s="194"/>
      <c r="FW153" s="194"/>
      <c r="FX153" s="194"/>
      <c r="FY153" s="194"/>
      <c r="FZ153" s="194"/>
      <c r="GA153" s="194"/>
      <c r="GB153" s="194"/>
      <c r="GC153" s="194"/>
      <c r="GD153" s="194"/>
      <c r="GE153" s="194"/>
    </row>
    <row r="154" spans="1:187" ht="13.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  <c r="EO154" s="194"/>
      <c r="EP154" s="194"/>
      <c r="EQ154" s="194"/>
      <c r="ER154" s="194"/>
      <c r="ES154" s="194"/>
      <c r="ET154" s="194"/>
      <c r="EU154" s="194"/>
      <c r="EV154" s="194"/>
      <c r="EW154" s="194"/>
      <c r="EX154" s="194"/>
      <c r="EY154" s="194"/>
      <c r="EZ154" s="194"/>
      <c r="FA154" s="194"/>
      <c r="FB154" s="194"/>
      <c r="FC154" s="194"/>
      <c r="FD154" s="194"/>
      <c r="FE154" s="194"/>
      <c r="FF154" s="194"/>
      <c r="FG154" s="194"/>
      <c r="FH154" s="194"/>
      <c r="FI154" s="194"/>
      <c r="FJ154" s="194"/>
      <c r="FK154" s="194"/>
      <c r="FL154" s="194"/>
      <c r="FM154" s="194"/>
      <c r="FN154" s="194"/>
      <c r="FO154" s="194"/>
      <c r="FP154" s="194"/>
      <c r="FQ154" s="194"/>
      <c r="FR154" s="194"/>
      <c r="FS154" s="194"/>
      <c r="FT154" s="194"/>
      <c r="FU154" s="194"/>
      <c r="FV154" s="194"/>
      <c r="FW154" s="194"/>
      <c r="FX154" s="194"/>
      <c r="FY154" s="194"/>
      <c r="FZ154" s="194"/>
      <c r="GA154" s="194"/>
      <c r="GB154" s="194"/>
      <c r="GC154" s="194"/>
      <c r="GD154" s="194"/>
      <c r="GE154" s="194"/>
    </row>
    <row r="155" spans="1:187" ht="13.5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  <c r="EO155" s="194"/>
      <c r="EP155" s="194"/>
      <c r="EQ155" s="194"/>
      <c r="ER155" s="194"/>
      <c r="ES155" s="194"/>
      <c r="ET155" s="194"/>
      <c r="EU155" s="194"/>
      <c r="EV155" s="194"/>
      <c r="EW155" s="194"/>
      <c r="EX155" s="194"/>
      <c r="EY155" s="194"/>
      <c r="EZ155" s="194"/>
      <c r="FA155" s="194"/>
      <c r="FB155" s="194"/>
      <c r="FC155" s="194"/>
      <c r="FD155" s="194"/>
      <c r="FE155" s="194"/>
      <c r="FF155" s="194"/>
      <c r="FG155" s="194"/>
      <c r="FH155" s="194"/>
      <c r="FI155" s="194"/>
      <c r="FJ155" s="194"/>
      <c r="FK155" s="194"/>
      <c r="FL155" s="194"/>
      <c r="FM155" s="194"/>
      <c r="FN155" s="194"/>
      <c r="FO155" s="194"/>
      <c r="FP155" s="194"/>
      <c r="FQ155" s="194"/>
      <c r="FR155" s="194"/>
      <c r="FS155" s="194"/>
      <c r="FT155" s="194"/>
      <c r="FU155" s="194"/>
      <c r="FV155" s="194"/>
      <c r="FW155" s="194"/>
      <c r="FX155" s="194"/>
      <c r="FY155" s="194"/>
      <c r="FZ155" s="194"/>
      <c r="GA155" s="194"/>
      <c r="GB155" s="194"/>
      <c r="GC155" s="194"/>
      <c r="GD155" s="194"/>
      <c r="GE155" s="194"/>
    </row>
    <row r="156" spans="1:187" ht="13.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  <c r="EO156" s="194"/>
      <c r="EP156" s="194"/>
      <c r="EQ156" s="194"/>
      <c r="ER156" s="194"/>
      <c r="ES156" s="194"/>
      <c r="ET156" s="194"/>
      <c r="EU156" s="194"/>
      <c r="EV156" s="194"/>
      <c r="EW156" s="194"/>
      <c r="EX156" s="194"/>
      <c r="EY156" s="194"/>
      <c r="EZ156" s="194"/>
      <c r="FA156" s="194"/>
      <c r="FB156" s="194"/>
      <c r="FC156" s="194"/>
      <c r="FD156" s="194"/>
      <c r="FE156" s="194"/>
      <c r="FF156" s="194"/>
      <c r="FG156" s="194"/>
      <c r="FH156" s="194"/>
      <c r="FI156" s="194"/>
      <c r="FJ156" s="194"/>
      <c r="FK156" s="194"/>
      <c r="FL156" s="194"/>
      <c r="FM156" s="194"/>
      <c r="FN156" s="194"/>
      <c r="FO156" s="194"/>
      <c r="FP156" s="194"/>
      <c r="FQ156" s="194"/>
      <c r="FR156" s="194"/>
      <c r="FS156" s="194"/>
      <c r="FT156" s="194"/>
      <c r="FU156" s="194"/>
      <c r="FV156" s="194"/>
      <c r="FW156" s="194"/>
      <c r="FX156" s="194"/>
      <c r="FY156" s="194"/>
      <c r="FZ156" s="194"/>
      <c r="GA156" s="194"/>
      <c r="GB156" s="194"/>
      <c r="GC156" s="194"/>
      <c r="GD156" s="194"/>
      <c r="GE156" s="194"/>
    </row>
    <row r="157" spans="1:187" ht="13.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194"/>
      <c r="EU157" s="194"/>
      <c r="EV157" s="194"/>
      <c r="EW157" s="194"/>
      <c r="EX157" s="194"/>
      <c r="EY157" s="194"/>
      <c r="EZ157" s="194"/>
      <c r="FA157" s="194"/>
      <c r="FB157" s="194"/>
      <c r="FC157" s="194"/>
      <c r="FD157" s="194"/>
      <c r="FE157" s="194"/>
      <c r="FF157" s="194"/>
      <c r="FG157" s="194"/>
      <c r="FH157" s="194"/>
      <c r="FI157" s="194"/>
      <c r="FJ157" s="194"/>
      <c r="FK157" s="194"/>
      <c r="FL157" s="194"/>
      <c r="FM157" s="194"/>
      <c r="FN157" s="194"/>
      <c r="FO157" s="194"/>
      <c r="FP157" s="194"/>
      <c r="FQ157" s="194"/>
      <c r="FR157" s="194"/>
      <c r="FS157" s="194"/>
      <c r="FT157" s="194"/>
      <c r="FU157" s="194"/>
      <c r="FV157" s="194"/>
      <c r="FW157" s="194"/>
      <c r="FX157" s="194"/>
      <c r="FY157" s="194"/>
      <c r="FZ157" s="194"/>
      <c r="GA157" s="194"/>
      <c r="GB157" s="194"/>
      <c r="GC157" s="194"/>
      <c r="GD157" s="194"/>
      <c r="GE157" s="194"/>
    </row>
    <row r="158" spans="1:187" ht="13.5">
      <c r="A158" s="194"/>
      <c r="B158" s="194"/>
      <c r="C158" s="194"/>
      <c r="D158" s="199" t="s">
        <v>26</v>
      </c>
      <c r="E158" s="194"/>
      <c r="F158" s="194"/>
      <c r="G158" s="194" t="s">
        <v>145</v>
      </c>
      <c r="H158" s="194"/>
      <c r="I158" s="194"/>
      <c r="J158" s="194"/>
      <c r="K158" s="194"/>
      <c r="L158" s="194"/>
      <c r="M158" s="194" t="s">
        <v>121</v>
      </c>
      <c r="N158" s="194" t="s">
        <v>146</v>
      </c>
      <c r="O158" s="194"/>
      <c r="P158" s="194"/>
      <c r="Q158" s="194"/>
      <c r="R158" s="194" t="s">
        <v>468</v>
      </c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4"/>
      <c r="DD158" s="194"/>
      <c r="DE158" s="194"/>
      <c r="DF158" s="194"/>
      <c r="DG158" s="194"/>
      <c r="DH158" s="194"/>
      <c r="DI158" s="194"/>
      <c r="DJ158" s="194"/>
      <c r="DK158" s="194"/>
      <c r="DL158" s="194"/>
      <c r="DM158" s="194"/>
      <c r="DN158" s="194"/>
      <c r="DO158" s="194"/>
      <c r="DP158" s="194"/>
      <c r="DQ158" s="194"/>
      <c r="DR158" s="194"/>
      <c r="DS158" s="194"/>
      <c r="DT158" s="194"/>
      <c r="DU158" s="194"/>
      <c r="DV158" s="194"/>
      <c r="DW158" s="194"/>
      <c r="DX158" s="194"/>
      <c r="DY158" s="194"/>
      <c r="DZ158" s="194"/>
      <c r="EA158" s="194"/>
      <c r="EB158" s="194"/>
      <c r="EC158" s="194"/>
      <c r="ED158" s="194"/>
      <c r="EE158" s="194"/>
      <c r="EF158" s="194"/>
      <c r="EG158" s="194"/>
      <c r="EH158" s="194"/>
      <c r="EI158" s="194"/>
      <c r="EJ158" s="194"/>
      <c r="EK158" s="194"/>
      <c r="EL158" s="194"/>
      <c r="EM158" s="194"/>
      <c r="EN158" s="194"/>
      <c r="EO158" s="194"/>
      <c r="EP158" s="194"/>
      <c r="EQ158" s="194"/>
      <c r="ER158" s="194"/>
      <c r="ES158" s="194"/>
      <c r="ET158" s="194"/>
      <c r="EU158" s="194"/>
      <c r="EV158" s="194"/>
      <c r="EW158" s="194"/>
      <c r="EX158" s="194"/>
      <c r="EY158" s="194"/>
      <c r="EZ158" s="194"/>
      <c r="FA158" s="194"/>
      <c r="FB158" s="194"/>
      <c r="FC158" s="194"/>
      <c r="FD158" s="194"/>
      <c r="FE158" s="194"/>
      <c r="FF158" s="194"/>
      <c r="FG158" s="194"/>
      <c r="FH158" s="194"/>
      <c r="FI158" s="194"/>
      <c r="FJ158" s="194"/>
      <c r="FK158" s="194"/>
      <c r="FL158" s="194"/>
      <c r="FM158" s="194"/>
      <c r="FN158" s="194"/>
      <c r="FO158" s="194"/>
      <c r="FP158" s="194"/>
      <c r="FQ158" s="194"/>
      <c r="FR158" s="194"/>
      <c r="FS158" s="194"/>
      <c r="FT158" s="194"/>
      <c r="FU158" s="194"/>
      <c r="FV158" s="194"/>
      <c r="FW158" s="194"/>
      <c r="FX158" s="194"/>
      <c r="FY158" s="194"/>
      <c r="FZ158" s="194"/>
      <c r="GA158" s="194"/>
      <c r="GB158" s="194"/>
      <c r="GC158" s="194"/>
      <c r="GD158" s="194"/>
      <c r="GE158" s="194"/>
    </row>
    <row r="159" spans="1:187" ht="13.5">
      <c r="A159" s="194"/>
      <c r="B159" s="194"/>
      <c r="C159" s="194"/>
      <c r="D159" s="199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  <c r="FF159" s="194"/>
      <c r="FG159" s="194"/>
      <c r="FH159" s="194"/>
      <c r="FI159" s="194"/>
      <c r="FJ159" s="194"/>
      <c r="FK159" s="194"/>
      <c r="FL159" s="194"/>
      <c r="FM159" s="194"/>
      <c r="FN159" s="194"/>
      <c r="FO159" s="194"/>
      <c r="FP159" s="194"/>
      <c r="FQ159" s="194"/>
      <c r="FR159" s="194"/>
      <c r="FS159" s="194"/>
      <c r="FT159" s="194"/>
      <c r="FU159" s="194"/>
      <c r="FV159" s="194"/>
      <c r="FW159" s="194"/>
      <c r="FX159" s="194"/>
      <c r="FY159" s="194"/>
      <c r="FZ159" s="194"/>
      <c r="GA159" s="194"/>
      <c r="GB159" s="194"/>
      <c r="GC159" s="194"/>
      <c r="GD159" s="194"/>
      <c r="GE159" s="194"/>
    </row>
    <row r="160" spans="1:187" ht="13.5">
      <c r="A160" s="194"/>
      <c r="B160" s="194"/>
      <c r="C160" s="194"/>
      <c r="D160" s="199"/>
      <c r="E160" s="194" t="s">
        <v>113</v>
      </c>
      <c r="F160" s="194"/>
      <c r="G160" s="194"/>
      <c r="H160" s="194" t="s">
        <v>121</v>
      </c>
      <c r="I160" s="230" t="s">
        <v>423</v>
      </c>
      <c r="J160" s="230"/>
      <c r="K160" s="198" t="s">
        <v>63</v>
      </c>
      <c r="L160" s="198"/>
      <c r="M160" s="275">
        <f>'設計風速決定'!$F$27</f>
        <v>0.48378170404172643</v>
      </c>
      <c r="N160" s="269"/>
      <c r="O160" s="269"/>
      <c r="P160" s="269"/>
      <c r="Q160" s="269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194"/>
      <c r="EZ160" s="194"/>
      <c r="FA160" s="194"/>
      <c r="FB160" s="194"/>
      <c r="FC160" s="194"/>
      <c r="FD160" s="194"/>
      <c r="FE160" s="194"/>
      <c r="FF160" s="194"/>
      <c r="FG160" s="194"/>
      <c r="FH160" s="194"/>
      <c r="FI160" s="194"/>
      <c r="FJ160" s="194"/>
      <c r="FK160" s="194"/>
      <c r="FL160" s="194"/>
      <c r="FM160" s="194"/>
      <c r="FN160" s="194"/>
      <c r="FO160" s="194"/>
      <c r="FP160" s="194"/>
      <c r="FQ160" s="194"/>
      <c r="FR160" s="194"/>
      <c r="FS160" s="194"/>
      <c r="FT160" s="194"/>
      <c r="FU160" s="194"/>
      <c r="FV160" s="194"/>
      <c r="FW160" s="194"/>
      <c r="FX160" s="194"/>
      <c r="FY160" s="194"/>
      <c r="FZ160" s="194"/>
      <c r="GA160" s="194"/>
      <c r="GB160" s="194"/>
      <c r="GC160" s="194"/>
      <c r="GD160" s="194"/>
      <c r="GE160" s="194"/>
    </row>
    <row r="161" spans="1:187" ht="13.5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  <c r="FF161" s="194"/>
      <c r="FG161" s="194"/>
      <c r="FH161" s="194"/>
      <c r="FI161" s="194"/>
      <c r="FJ161" s="194"/>
      <c r="FK161" s="194"/>
      <c r="FL161" s="194"/>
      <c r="FM161" s="194"/>
      <c r="FN161" s="194"/>
      <c r="FO161" s="194"/>
      <c r="FP161" s="194"/>
      <c r="FQ161" s="194"/>
      <c r="FR161" s="194"/>
      <c r="FS161" s="194"/>
      <c r="FT161" s="194"/>
      <c r="FU161" s="194"/>
      <c r="FV161" s="194"/>
      <c r="FW161" s="194"/>
      <c r="FX161" s="194"/>
      <c r="FY161" s="194"/>
      <c r="FZ161" s="194"/>
      <c r="GA161" s="194"/>
      <c r="GB161" s="194"/>
      <c r="GC161" s="194"/>
      <c r="GD161" s="194"/>
      <c r="GE161" s="194"/>
    </row>
    <row r="162" spans="1:187" ht="13.5">
      <c r="A162" s="194"/>
      <c r="B162" s="194"/>
      <c r="C162" s="194"/>
      <c r="D162" s="194"/>
      <c r="E162" s="194" t="s">
        <v>118</v>
      </c>
      <c r="F162" s="194"/>
      <c r="G162" s="194"/>
      <c r="H162" s="194" t="s">
        <v>121</v>
      </c>
      <c r="I162" s="230" t="s">
        <v>423</v>
      </c>
      <c r="J162" s="230"/>
      <c r="K162" s="198" t="s">
        <v>63</v>
      </c>
      <c r="L162" s="198"/>
      <c r="M162" s="275">
        <f>'設計風速決定'!$F$30</f>
        <v>0.5414038130677451</v>
      </c>
      <c r="N162" s="269"/>
      <c r="O162" s="269"/>
      <c r="P162" s="269"/>
      <c r="Q162" s="269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  <c r="EO162" s="194"/>
      <c r="EP162" s="194"/>
      <c r="EQ162" s="194"/>
      <c r="ER162" s="194"/>
      <c r="ES162" s="194"/>
      <c r="ET162" s="194"/>
      <c r="EU162" s="194"/>
      <c r="EV162" s="194"/>
      <c r="EW162" s="194"/>
      <c r="EX162" s="194"/>
      <c r="EY162" s="194"/>
      <c r="EZ162" s="194"/>
      <c r="FA162" s="194"/>
      <c r="FB162" s="194"/>
      <c r="FC162" s="194"/>
      <c r="FD162" s="194"/>
      <c r="FE162" s="194"/>
      <c r="FF162" s="194"/>
      <c r="FG162" s="194"/>
      <c r="FH162" s="194"/>
      <c r="FI162" s="194"/>
      <c r="FJ162" s="194"/>
      <c r="FK162" s="194"/>
      <c r="FL162" s="194"/>
      <c r="FM162" s="194"/>
      <c r="FN162" s="194"/>
      <c r="FO162" s="194"/>
      <c r="FP162" s="194"/>
      <c r="FQ162" s="194"/>
      <c r="FR162" s="194"/>
      <c r="FS162" s="194"/>
      <c r="FT162" s="194"/>
      <c r="FU162" s="194"/>
      <c r="FV162" s="194"/>
      <c r="FW162" s="194"/>
      <c r="FX162" s="194"/>
      <c r="FY162" s="194"/>
      <c r="FZ162" s="194"/>
      <c r="GA162" s="194"/>
      <c r="GB162" s="194"/>
      <c r="GC162" s="194"/>
      <c r="GD162" s="194"/>
      <c r="GE162" s="194"/>
    </row>
    <row r="163" spans="1:187" ht="13.5">
      <c r="A163" s="194"/>
      <c r="B163" s="194"/>
      <c r="C163" s="194"/>
      <c r="D163" s="194"/>
      <c r="E163" s="194"/>
      <c r="F163" s="194"/>
      <c r="G163" s="194"/>
      <c r="H163" s="194"/>
      <c r="I163" s="230"/>
      <c r="J163" s="230"/>
      <c r="K163" s="198"/>
      <c r="L163" s="198"/>
      <c r="M163" s="206"/>
      <c r="N163" s="206"/>
      <c r="O163" s="206"/>
      <c r="P163" s="206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4"/>
      <c r="EN163" s="194"/>
      <c r="EO163" s="194"/>
      <c r="EP163" s="194"/>
      <c r="EQ163" s="194"/>
      <c r="ER163" s="194"/>
      <c r="ES163" s="194"/>
      <c r="ET163" s="194"/>
      <c r="EU163" s="194"/>
      <c r="EV163" s="194"/>
      <c r="EW163" s="194"/>
      <c r="EX163" s="194"/>
      <c r="EY163" s="194"/>
      <c r="EZ163" s="194"/>
      <c r="FA163" s="194"/>
      <c r="FB163" s="194"/>
      <c r="FC163" s="194"/>
      <c r="FD163" s="194"/>
      <c r="FE163" s="194"/>
      <c r="FF163" s="194"/>
      <c r="FG163" s="194"/>
      <c r="FH163" s="194"/>
      <c r="FI163" s="194"/>
      <c r="FJ163" s="194"/>
      <c r="FK163" s="194"/>
      <c r="FL163" s="194"/>
      <c r="FM163" s="194"/>
      <c r="FN163" s="194"/>
      <c r="FO163" s="194"/>
      <c r="FP163" s="194"/>
      <c r="FQ163" s="194"/>
      <c r="FR163" s="194"/>
      <c r="FS163" s="194"/>
      <c r="FT163" s="194"/>
      <c r="FU163" s="194"/>
      <c r="FV163" s="194"/>
      <c r="FW163" s="194"/>
      <c r="FX163" s="194"/>
      <c r="FY163" s="194"/>
      <c r="FZ163" s="194"/>
      <c r="GA163" s="194"/>
      <c r="GB163" s="194"/>
      <c r="GC163" s="194"/>
      <c r="GD163" s="194"/>
      <c r="GE163" s="194"/>
    </row>
    <row r="164" spans="1:187" ht="13.5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  <c r="EO164" s="194"/>
      <c r="EP164" s="194"/>
      <c r="EQ164" s="194"/>
      <c r="ER164" s="194"/>
      <c r="ES164" s="194"/>
      <c r="ET164" s="194"/>
      <c r="EU164" s="194"/>
      <c r="EV164" s="194"/>
      <c r="EW164" s="194"/>
      <c r="EX164" s="194"/>
      <c r="EY164" s="194"/>
      <c r="EZ164" s="194"/>
      <c r="FA164" s="194"/>
      <c r="FB164" s="194"/>
      <c r="FC164" s="194"/>
      <c r="FD164" s="194"/>
      <c r="FE164" s="194"/>
      <c r="FF164" s="194"/>
      <c r="FG164" s="194"/>
      <c r="FH164" s="194"/>
      <c r="FI164" s="194"/>
      <c r="FJ164" s="194"/>
      <c r="FK164" s="194"/>
      <c r="FL164" s="194"/>
      <c r="FM164" s="194"/>
      <c r="FN164" s="194"/>
      <c r="FO164" s="194"/>
      <c r="FP164" s="194"/>
      <c r="FQ164" s="194"/>
      <c r="FR164" s="194"/>
      <c r="FS164" s="194"/>
      <c r="FT164" s="194"/>
      <c r="FU164" s="194"/>
      <c r="FV164" s="194"/>
      <c r="FW164" s="194"/>
      <c r="FX164" s="194"/>
      <c r="FY164" s="194"/>
      <c r="FZ164" s="194"/>
      <c r="GA164" s="194"/>
      <c r="GB164" s="194"/>
      <c r="GC164" s="194"/>
      <c r="GD164" s="194"/>
      <c r="GE164" s="194"/>
    </row>
    <row r="165" spans="1:187" ht="13.5">
      <c r="A165" s="194"/>
      <c r="B165" s="194"/>
      <c r="C165" s="194"/>
      <c r="D165" s="199" t="s">
        <v>82</v>
      </c>
      <c r="E165" s="194"/>
      <c r="F165" s="194"/>
      <c r="G165" s="194" t="s">
        <v>149</v>
      </c>
      <c r="H165" s="194"/>
      <c r="I165" s="194"/>
      <c r="J165" s="194"/>
      <c r="K165" s="194"/>
      <c r="L165" s="194"/>
      <c r="M165" s="194" t="s">
        <v>121</v>
      </c>
      <c r="N165" s="194" t="s">
        <v>94</v>
      </c>
      <c r="O165" s="194"/>
      <c r="P165" s="194"/>
      <c r="Q165" s="194"/>
      <c r="R165" s="194" t="s">
        <v>468</v>
      </c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  <c r="EO165" s="194"/>
      <c r="EP165" s="194"/>
      <c r="EQ165" s="194"/>
      <c r="ER165" s="194"/>
      <c r="ES165" s="194"/>
      <c r="ET165" s="194"/>
      <c r="EU165" s="194"/>
      <c r="EV165" s="194"/>
      <c r="EW165" s="194"/>
      <c r="EX165" s="194"/>
      <c r="EY165" s="194"/>
      <c r="EZ165" s="194"/>
      <c r="FA165" s="194"/>
      <c r="FB165" s="194"/>
      <c r="FC165" s="194"/>
      <c r="FD165" s="194"/>
      <c r="FE165" s="194"/>
      <c r="FF165" s="194"/>
      <c r="FG165" s="194"/>
      <c r="FH165" s="194"/>
      <c r="FI165" s="194"/>
      <c r="FJ165" s="194"/>
      <c r="FK165" s="194"/>
      <c r="FL165" s="194"/>
      <c r="FM165" s="194"/>
      <c r="FN165" s="194"/>
      <c r="FO165" s="194"/>
      <c r="FP165" s="194"/>
      <c r="FQ165" s="194"/>
      <c r="FR165" s="194"/>
      <c r="FS165" s="194"/>
      <c r="FT165" s="194"/>
      <c r="FU165" s="194"/>
      <c r="FV165" s="194"/>
      <c r="FW165" s="194"/>
      <c r="FX165" s="194"/>
      <c r="FY165" s="194"/>
      <c r="FZ165" s="194"/>
      <c r="GA165" s="194"/>
      <c r="GB165" s="194"/>
      <c r="GC165" s="194"/>
      <c r="GD165" s="194"/>
      <c r="GE165" s="194"/>
    </row>
    <row r="166" spans="1:187" ht="13.5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  <c r="EO166" s="194"/>
      <c r="EP166" s="194"/>
      <c r="EQ166" s="194"/>
      <c r="ER166" s="194"/>
      <c r="ES166" s="194"/>
      <c r="ET166" s="194"/>
      <c r="EU166" s="194"/>
      <c r="EV166" s="194"/>
      <c r="EW166" s="194"/>
      <c r="EX166" s="194"/>
      <c r="EY166" s="194"/>
      <c r="EZ166" s="194"/>
      <c r="FA166" s="194"/>
      <c r="FB166" s="194"/>
      <c r="FC166" s="194"/>
      <c r="FD166" s="194"/>
      <c r="FE166" s="194"/>
      <c r="FF166" s="194"/>
      <c r="FG166" s="194"/>
      <c r="FH166" s="194"/>
      <c r="FI166" s="194"/>
      <c r="FJ166" s="194"/>
      <c r="FK166" s="194"/>
      <c r="FL166" s="194"/>
      <c r="FM166" s="194"/>
      <c r="FN166" s="194"/>
      <c r="FO166" s="194"/>
      <c r="FP166" s="194"/>
      <c r="FQ166" s="194"/>
      <c r="FR166" s="194"/>
      <c r="FS166" s="194"/>
      <c r="FT166" s="194"/>
      <c r="FU166" s="194"/>
      <c r="FV166" s="194"/>
      <c r="FW166" s="194"/>
      <c r="FX166" s="194"/>
      <c r="FY166" s="194"/>
      <c r="FZ166" s="194"/>
      <c r="GA166" s="194"/>
      <c r="GB166" s="194"/>
      <c r="GC166" s="194"/>
      <c r="GD166" s="194"/>
      <c r="GE166" s="194"/>
    </row>
    <row r="167" spans="1:187" ht="13.5">
      <c r="A167" s="194"/>
      <c r="B167" s="194"/>
      <c r="C167" s="194"/>
      <c r="D167" s="194"/>
      <c r="E167" s="194" t="s">
        <v>113</v>
      </c>
      <c r="F167" s="194"/>
      <c r="G167" s="194"/>
      <c r="H167" s="194" t="s">
        <v>121</v>
      </c>
      <c r="I167" s="273" t="s">
        <v>150</v>
      </c>
      <c r="J167" s="273"/>
      <c r="K167" s="198" t="s">
        <v>63</v>
      </c>
      <c r="L167" s="198"/>
      <c r="M167" s="276">
        <f>'設計風速決定'!$X$49</f>
        <v>3246.358126656705</v>
      </c>
      <c r="N167" s="276"/>
      <c r="O167" s="276"/>
      <c r="P167" s="276"/>
      <c r="Q167" s="273" t="s">
        <v>64</v>
      </c>
      <c r="R167" s="273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 t="s">
        <v>128</v>
      </c>
      <c r="BP167" s="194"/>
      <c r="BQ167" s="194"/>
      <c r="BR167" s="194" t="s">
        <v>129</v>
      </c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  <c r="EO167" s="194"/>
      <c r="EP167" s="194"/>
      <c r="EQ167" s="194"/>
      <c r="ER167" s="194"/>
      <c r="ES167" s="194"/>
      <c r="ET167" s="194"/>
      <c r="EU167" s="194"/>
      <c r="EV167" s="194"/>
      <c r="EW167" s="194"/>
      <c r="EX167" s="194"/>
      <c r="EY167" s="194"/>
      <c r="EZ167" s="194"/>
      <c r="FA167" s="194"/>
      <c r="FB167" s="194"/>
      <c r="FC167" s="194"/>
      <c r="FD167" s="194"/>
      <c r="FE167" s="194"/>
      <c r="FF167" s="194"/>
      <c r="FG167" s="194"/>
      <c r="FH167" s="194"/>
      <c r="FI167" s="194"/>
      <c r="FJ167" s="194"/>
      <c r="FK167" s="194"/>
      <c r="FL167" s="194"/>
      <c r="FM167" s="194"/>
      <c r="FN167" s="194"/>
      <c r="FO167" s="194"/>
      <c r="FP167" s="194"/>
      <c r="FQ167" s="194"/>
      <c r="FR167" s="194"/>
      <c r="FS167" s="194"/>
      <c r="FT167" s="194"/>
      <c r="FU167" s="194"/>
      <c r="FV167" s="194"/>
      <c r="FW167" s="194"/>
      <c r="FX167" s="194"/>
      <c r="FY167" s="194"/>
      <c r="FZ167" s="194"/>
      <c r="GA167" s="194"/>
      <c r="GB167" s="194"/>
      <c r="GC167" s="194"/>
      <c r="GD167" s="194"/>
      <c r="GE167" s="194"/>
    </row>
    <row r="168" spans="1:187" ht="13.5">
      <c r="A168" s="194"/>
      <c r="B168" s="194"/>
      <c r="C168" s="194"/>
      <c r="D168" s="194"/>
      <c r="E168" s="194"/>
      <c r="F168" s="194"/>
      <c r="G168" s="194"/>
      <c r="H168" s="194"/>
      <c r="I168" s="273"/>
      <c r="J168" s="273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266" t="s">
        <v>130</v>
      </c>
      <c r="BU168" s="320"/>
      <c r="BV168" s="320"/>
      <c r="BW168" s="320"/>
      <c r="BX168" s="320"/>
      <c r="BY168" s="320"/>
      <c r="BZ168" s="320"/>
      <c r="CA168" s="320"/>
      <c r="CB168" s="320"/>
      <c r="CC168" s="320"/>
      <c r="CD168" s="320"/>
      <c r="CE168" s="320"/>
      <c r="CF168" s="320"/>
      <c r="CG168" s="321"/>
      <c r="CH168" s="319" t="s">
        <v>131</v>
      </c>
      <c r="CI168" s="320"/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/>
      <c r="CT168" s="320"/>
      <c r="CU168" s="320"/>
      <c r="CV168" s="320"/>
      <c r="CW168" s="320"/>
      <c r="CX168" s="320"/>
      <c r="CY168" s="320"/>
      <c r="CZ168" s="320"/>
      <c r="DA168" s="320"/>
      <c r="DB168" s="321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194"/>
      <c r="DW168" s="194"/>
      <c r="DX168" s="194"/>
      <c r="DY168" s="194"/>
      <c r="DZ168" s="194"/>
      <c r="EA168" s="194"/>
      <c r="EB168" s="194"/>
      <c r="EC168" s="194"/>
      <c r="ED168" s="194"/>
      <c r="EE168" s="194"/>
      <c r="EF168" s="194"/>
      <c r="EG168" s="194"/>
      <c r="EH168" s="194"/>
      <c r="EI168" s="194"/>
      <c r="EJ168" s="194"/>
      <c r="EK168" s="194"/>
      <c r="EL168" s="194"/>
      <c r="EM168" s="194"/>
      <c r="EN168" s="194"/>
      <c r="EO168" s="194"/>
      <c r="EP168" s="194"/>
      <c r="EQ168" s="194"/>
      <c r="ER168" s="194"/>
      <c r="ES168" s="194"/>
      <c r="ET168" s="194"/>
      <c r="EU168" s="194"/>
      <c r="EV168" s="194"/>
      <c r="EW168" s="194"/>
      <c r="EX168" s="194"/>
      <c r="EY168" s="194"/>
      <c r="EZ168" s="194"/>
      <c r="FA168" s="194"/>
      <c r="FB168" s="194"/>
      <c r="FC168" s="194"/>
      <c r="FD168" s="194"/>
      <c r="FE168" s="194"/>
      <c r="FF168" s="194"/>
      <c r="FG168" s="194"/>
      <c r="FH168" s="194"/>
      <c r="FI168" s="194"/>
      <c r="FJ168" s="194"/>
      <c r="FK168" s="194"/>
      <c r="FL168" s="194"/>
      <c r="FM168" s="194"/>
      <c r="FN168" s="194"/>
      <c r="FO168" s="194"/>
      <c r="FP168" s="194"/>
      <c r="FQ168" s="194"/>
      <c r="FR168" s="194"/>
      <c r="FS168" s="194"/>
      <c r="FT168" s="194"/>
      <c r="FU168" s="194"/>
      <c r="FV168" s="194"/>
      <c r="FW168" s="194"/>
      <c r="FX168" s="194"/>
      <c r="FY168" s="194"/>
      <c r="FZ168" s="194"/>
      <c r="GA168" s="194"/>
      <c r="GB168" s="194"/>
      <c r="GC168" s="194"/>
      <c r="GD168" s="194"/>
      <c r="GE168" s="194"/>
    </row>
    <row r="169" spans="1:187" ht="13.5">
      <c r="A169" s="194"/>
      <c r="B169" s="194"/>
      <c r="C169" s="194"/>
      <c r="D169" s="194"/>
      <c r="E169" s="194" t="s">
        <v>118</v>
      </c>
      <c r="F169" s="194"/>
      <c r="G169" s="194"/>
      <c r="H169" s="194" t="s">
        <v>121</v>
      </c>
      <c r="I169" s="273" t="s">
        <v>151</v>
      </c>
      <c r="J169" s="273"/>
      <c r="K169" s="198" t="s">
        <v>63</v>
      </c>
      <c r="L169" s="198"/>
      <c r="M169" s="276">
        <f>'設計風速決定'!$X$50</f>
        <v>1210.6478189925322</v>
      </c>
      <c r="N169" s="276"/>
      <c r="O169" s="276"/>
      <c r="P169" s="276"/>
      <c r="Q169" s="273" t="s">
        <v>64</v>
      </c>
      <c r="R169" s="273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266" t="s">
        <v>132</v>
      </c>
      <c r="BU169" s="320"/>
      <c r="BV169" s="320"/>
      <c r="BW169" s="320"/>
      <c r="BX169" s="320"/>
      <c r="BY169" s="320"/>
      <c r="BZ169" s="321"/>
      <c r="CA169" s="319" t="s">
        <v>133</v>
      </c>
      <c r="CB169" s="320"/>
      <c r="CC169" s="320"/>
      <c r="CD169" s="320"/>
      <c r="CE169" s="320"/>
      <c r="CF169" s="320"/>
      <c r="CG169" s="321"/>
      <c r="CH169" s="319" t="s">
        <v>134</v>
      </c>
      <c r="CI169" s="320"/>
      <c r="CJ169" s="320"/>
      <c r="CK169" s="320"/>
      <c r="CL169" s="320"/>
      <c r="CM169" s="320"/>
      <c r="CN169" s="321"/>
      <c r="CO169" s="319" t="s">
        <v>135</v>
      </c>
      <c r="CP169" s="320"/>
      <c r="CQ169" s="320"/>
      <c r="CR169" s="320"/>
      <c r="CS169" s="320"/>
      <c r="CT169" s="320"/>
      <c r="CU169" s="321"/>
      <c r="CV169" s="319" t="s">
        <v>133</v>
      </c>
      <c r="CW169" s="320"/>
      <c r="CX169" s="320"/>
      <c r="CY169" s="320"/>
      <c r="CZ169" s="320"/>
      <c r="DA169" s="320"/>
      <c r="DB169" s="321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194"/>
      <c r="DW169" s="194"/>
      <c r="DX169" s="194"/>
      <c r="DY169" s="194"/>
      <c r="DZ169" s="194"/>
      <c r="EA169" s="194"/>
      <c r="EB169" s="194"/>
      <c r="EC169" s="194"/>
      <c r="ED169" s="194"/>
      <c r="EE169" s="194"/>
      <c r="EF169" s="194"/>
      <c r="EG169" s="194"/>
      <c r="EH169" s="194"/>
      <c r="EI169" s="194"/>
      <c r="EJ169" s="194"/>
      <c r="EK169" s="194"/>
      <c r="EL169" s="194"/>
      <c r="EM169" s="194"/>
      <c r="EN169" s="194"/>
      <c r="EO169" s="194"/>
      <c r="EP169" s="194"/>
      <c r="EQ169" s="194"/>
      <c r="ER169" s="194"/>
      <c r="ES169" s="194"/>
      <c r="ET169" s="194"/>
      <c r="EU169" s="194"/>
      <c r="EV169" s="194"/>
      <c r="EW169" s="194"/>
      <c r="EX169" s="194"/>
      <c r="EY169" s="194"/>
      <c r="EZ169" s="194"/>
      <c r="FA169" s="194"/>
      <c r="FB169" s="194"/>
      <c r="FC169" s="194"/>
      <c r="FD169" s="194"/>
      <c r="FE169" s="194"/>
      <c r="FF169" s="194"/>
      <c r="FG169" s="194"/>
      <c r="FH169" s="194"/>
      <c r="FI169" s="194"/>
      <c r="FJ169" s="194"/>
      <c r="FK169" s="194"/>
      <c r="FL169" s="194"/>
      <c r="FM169" s="194"/>
      <c r="FN169" s="194"/>
      <c r="FO169" s="194"/>
      <c r="FP169" s="194"/>
      <c r="FQ169" s="194"/>
      <c r="FR169" s="194"/>
      <c r="FS169" s="194"/>
      <c r="FT169" s="194"/>
      <c r="FU169" s="194"/>
      <c r="FV169" s="194"/>
      <c r="FW169" s="194"/>
      <c r="FX169" s="194"/>
      <c r="FY169" s="194"/>
      <c r="FZ169" s="194"/>
      <c r="GA169" s="194"/>
      <c r="GB169" s="194"/>
      <c r="GC169" s="194"/>
      <c r="GD169" s="194"/>
      <c r="GE169" s="194"/>
    </row>
    <row r="170" spans="1:187" ht="13.5" customHeight="1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324">
        <v>4</v>
      </c>
      <c r="BU170" s="325"/>
      <c r="BV170" s="325"/>
      <c r="BW170" s="325"/>
      <c r="BX170" s="325"/>
      <c r="BY170" s="325"/>
      <c r="BZ170" s="326"/>
      <c r="CA170" s="327">
        <v>4.7</v>
      </c>
      <c r="CB170" s="325"/>
      <c r="CC170" s="325"/>
      <c r="CD170" s="325"/>
      <c r="CE170" s="325"/>
      <c r="CF170" s="325"/>
      <c r="CG170" s="326"/>
      <c r="CH170" s="327">
        <v>0.5</v>
      </c>
      <c r="CI170" s="325"/>
      <c r="CJ170" s="325"/>
      <c r="CK170" s="325"/>
      <c r="CL170" s="325"/>
      <c r="CM170" s="325"/>
      <c r="CN170" s="326"/>
      <c r="CO170" s="327">
        <v>6</v>
      </c>
      <c r="CP170" s="325"/>
      <c r="CQ170" s="325"/>
      <c r="CR170" s="325"/>
      <c r="CS170" s="325"/>
      <c r="CT170" s="325"/>
      <c r="CU170" s="326"/>
      <c r="CV170" s="327">
        <v>0.9</v>
      </c>
      <c r="CW170" s="325"/>
      <c r="CX170" s="325"/>
      <c r="CY170" s="325"/>
      <c r="CZ170" s="325"/>
      <c r="DA170" s="325"/>
      <c r="DB170" s="326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4"/>
      <c r="DW170" s="194"/>
      <c r="DX170" s="194"/>
      <c r="DY170" s="194"/>
      <c r="DZ170" s="194"/>
      <c r="EA170" s="194"/>
      <c r="EB170" s="194"/>
      <c r="EC170" s="194"/>
      <c r="ED170" s="194"/>
      <c r="EE170" s="194"/>
      <c r="EF170" s="194"/>
      <c r="EG170" s="194"/>
      <c r="EH170" s="194"/>
      <c r="EI170" s="194"/>
      <c r="EJ170" s="194"/>
      <c r="EK170" s="194"/>
      <c r="EL170" s="194"/>
      <c r="EM170" s="194"/>
      <c r="EN170" s="194"/>
      <c r="EO170" s="194"/>
      <c r="EP170" s="194"/>
      <c r="EQ170" s="194"/>
      <c r="ER170" s="194"/>
      <c r="ES170" s="194"/>
      <c r="ET170" s="194"/>
      <c r="EU170" s="194"/>
      <c r="EV170" s="194"/>
      <c r="EW170" s="194"/>
      <c r="EX170" s="194"/>
      <c r="EY170" s="194"/>
      <c r="EZ170" s="194"/>
      <c r="FA170" s="194"/>
      <c r="FB170" s="194"/>
      <c r="FC170" s="194"/>
      <c r="FD170" s="194"/>
      <c r="FE170" s="194"/>
      <c r="FF170" s="194"/>
      <c r="FG170" s="194"/>
      <c r="FH170" s="194"/>
      <c r="FI170" s="194"/>
      <c r="FJ170" s="194"/>
      <c r="FK170" s="194"/>
      <c r="FL170" s="194"/>
      <c r="FM170" s="194"/>
      <c r="FN170" s="194"/>
      <c r="FO170" s="194"/>
      <c r="FP170" s="194"/>
      <c r="FQ170" s="194"/>
      <c r="FR170" s="194"/>
      <c r="FS170" s="194"/>
      <c r="FT170" s="194"/>
      <c r="FU170" s="194"/>
      <c r="FV170" s="194"/>
      <c r="FW170" s="194"/>
      <c r="FX170" s="194"/>
      <c r="FY170" s="194"/>
      <c r="FZ170" s="194"/>
      <c r="GA170" s="194"/>
      <c r="GB170" s="194"/>
      <c r="GC170" s="194"/>
      <c r="GD170" s="194"/>
      <c r="GE170" s="194"/>
    </row>
    <row r="171" spans="1:187" ht="13.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324">
        <v>5</v>
      </c>
      <c r="BU171" s="325"/>
      <c r="BV171" s="325"/>
      <c r="BW171" s="325"/>
      <c r="BX171" s="325"/>
      <c r="BY171" s="325"/>
      <c r="BZ171" s="326"/>
      <c r="CA171" s="327">
        <v>7.4</v>
      </c>
      <c r="CB171" s="325"/>
      <c r="CC171" s="325"/>
      <c r="CD171" s="325"/>
      <c r="CE171" s="325"/>
      <c r="CF171" s="325"/>
      <c r="CG171" s="326"/>
      <c r="CH171" s="327">
        <v>1</v>
      </c>
      <c r="CI171" s="325"/>
      <c r="CJ171" s="325"/>
      <c r="CK171" s="325"/>
      <c r="CL171" s="325"/>
      <c r="CM171" s="325"/>
      <c r="CN171" s="326"/>
      <c r="CO171" s="327">
        <v>6</v>
      </c>
      <c r="CP171" s="325"/>
      <c r="CQ171" s="325"/>
      <c r="CR171" s="325"/>
      <c r="CS171" s="325"/>
      <c r="CT171" s="325"/>
      <c r="CU171" s="326"/>
      <c r="CV171" s="327">
        <v>1.8</v>
      </c>
      <c r="CW171" s="325"/>
      <c r="CX171" s="325"/>
      <c r="CY171" s="325"/>
      <c r="CZ171" s="325"/>
      <c r="DA171" s="325"/>
      <c r="DB171" s="326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  <c r="EG171" s="194"/>
      <c r="EH171" s="194"/>
      <c r="EI171" s="194"/>
      <c r="EJ171" s="194"/>
      <c r="EK171" s="194"/>
      <c r="EL171" s="194"/>
      <c r="EM171" s="194"/>
      <c r="EN171" s="194"/>
      <c r="EO171" s="194"/>
      <c r="EP171" s="194"/>
      <c r="EQ171" s="194"/>
      <c r="ER171" s="194"/>
      <c r="ES171" s="194"/>
      <c r="ET171" s="194"/>
      <c r="EU171" s="194"/>
      <c r="EV171" s="194"/>
      <c r="EW171" s="194"/>
      <c r="EX171" s="194"/>
      <c r="EY171" s="194"/>
      <c r="EZ171" s="194"/>
      <c r="FA171" s="194"/>
      <c r="FB171" s="194"/>
      <c r="FC171" s="194"/>
      <c r="FD171" s="194"/>
      <c r="FE171" s="194"/>
      <c r="FF171" s="194"/>
      <c r="FG171" s="194"/>
      <c r="FH171" s="194"/>
      <c r="FI171" s="194"/>
      <c r="FJ171" s="194"/>
      <c r="FK171" s="194"/>
      <c r="FL171" s="194"/>
      <c r="FM171" s="194"/>
      <c r="FN171" s="194"/>
      <c r="FO171" s="194"/>
      <c r="FP171" s="194"/>
      <c r="FQ171" s="194"/>
      <c r="FR171" s="194"/>
      <c r="FS171" s="194"/>
      <c r="FT171" s="194"/>
      <c r="FU171" s="194"/>
      <c r="FV171" s="194"/>
      <c r="FW171" s="194"/>
      <c r="FX171" s="194"/>
      <c r="FY171" s="194"/>
      <c r="FZ171" s="194"/>
      <c r="GA171" s="194"/>
      <c r="GB171" s="194"/>
      <c r="GC171" s="194"/>
      <c r="GD171" s="194"/>
      <c r="GE171" s="194"/>
    </row>
    <row r="172" spans="1:187" ht="13.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324">
        <v>6</v>
      </c>
      <c r="BU172" s="325"/>
      <c r="BV172" s="325"/>
      <c r="BW172" s="325"/>
      <c r="BX172" s="325"/>
      <c r="BY172" s="325"/>
      <c r="BZ172" s="326"/>
      <c r="CA172" s="327">
        <v>10.6</v>
      </c>
      <c r="CB172" s="325"/>
      <c r="CC172" s="325"/>
      <c r="CD172" s="325"/>
      <c r="CE172" s="325"/>
      <c r="CF172" s="325"/>
      <c r="CG172" s="326"/>
      <c r="CH172" s="327">
        <v>3</v>
      </c>
      <c r="CI172" s="325"/>
      <c r="CJ172" s="325"/>
      <c r="CK172" s="325"/>
      <c r="CL172" s="325"/>
      <c r="CM172" s="325"/>
      <c r="CN172" s="326"/>
      <c r="CO172" s="327">
        <v>6</v>
      </c>
      <c r="CP172" s="325"/>
      <c r="CQ172" s="325"/>
      <c r="CR172" s="325"/>
      <c r="CS172" s="325"/>
      <c r="CT172" s="325"/>
      <c r="CU172" s="326"/>
      <c r="CV172" s="327">
        <v>5.3</v>
      </c>
      <c r="CW172" s="325"/>
      <c r="CX172" s="325"/>
      <c r="CY172" s="325"/>
      <c r="CZ172" s="325"/>
      <c r="DA172" s="325"/>
      <c r="DB172" s="326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4"/>
      <c r="DR172" s="194"/>
      <c r="DS172" s="194"/>
      <c r="DT172" s="194"/>
      <c r="DU172" s="194"/>
      <c r="DV172" s="194"/>
      <c r="DW172" s="194"/>
      <c r="DX172" s="194"/>
      <c r="DY172" s="194"/>
      <c r="DZ172" s="194"/>
      <c r="EA172" s="194"/>
      <c r="EB172" s="194"/>
      <c r="EC172" s="194"/>
      <c r="ED172" s="194"/>
      <c r="EE172" s="194"/>
      <c r="EF172" s="194"/>
      <c r="EG172" s="194"/>
      <c r="EH172" s="194"/>
      <c r="EI172" s="194"/>
      <c r="EJ172" s="194"/>
      <c r="EK172" s="194"/>
      <c r="EL172" s="194"/>
      <c r="EM172" s="194"/>
      <c r="EN172" s="194"/>
      <c r="EO172" s="194"/>
      <c r="EP172" s="194"/>
      <c r="EQ172" s="194"/>
      <c r="ER172" s="194"/>
      <c r="ES172" s="194"/>
      <c r="ET172" s="194"/>
      <c r="EU172" s="194"/>
      <c r="EV172" s="194"/>
      <c r="EW172" s="194"/>
      <c r="EX172" s="194"/>
      <c r="EY172" s="194"/>
      <c r="EZ172" s="194"/>
      <c r="FA172" s="194"/>
      <c r="FB172" s="194"/>
      <c r="FC172" s="194"/>
      <c r="FD172" s="194"/>
      <c r="FE172" s="194"/>
      <c r="FF172" s="194"/>
      <c r="FG172" s="194"/>
      <c r="FH172" s="194"/>
      <c r="FI172" s="194"/>
      <c r="FJ172" s="194"/>
      <c r="FK172" s="194"/>
      <c r="FL172" s="194"/>
      <c r="FM172" s="194"/>
      <c r="FN172" s="194"/>
      <c r="FO172" s="194"/>
      <c r="FP172" s="194"/>
      <c r="FQ172" s="194"/>
      <c r="FR172" s="194"/>
      <c r="FS172" s="194"/>
      <c r="FT172" s="194"/>
      <c r="FU172" s="194"/>
      <c r="FV172" s="194"/>
      <c r="FW172" s="194"/>
      <c r="FX172" s="194"/>
      <c r="FY172" s="194"/>
      <c r="FZ172" s="194"/>
      <c r="GA172" s="194"/>
      <c r="GB172" s="194"/>
      <c r="GC172" s="194"/>
      <c r="GD172" s="194"/>
      <c r="GE172" s="194"/>
    </row>
    <row r="173" spans="1:187" ht="13.5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324">
        <v>8</v>
      </c>
      <c r="BU173" s="325"/>
      <c r="BV173" s="325"/>
      <c r="BW173" s="325"/>
      <c r="BX173" s="325"/>
      <c r="BY173" s="325"/>
      <c r="BZ173" s="326"/>
      <c r="CA173" s="327">
        <v>18.8</v>
      </c>
      <c r="CB173" s="325"/>
      <c r="CC173" s="325"/>
      <c r="CD173" s="325"/>
      <c r="CE173" s="325"/>
      <c r="CF173" s="325"/>
      <c r="CG173" s="326"/>
      <c r="CH173" s="327">
        <v>4</v>
      </c>
      <c r="CI173" s="325"/>
      <c r="CJ173" s="325"/>
      <c r="CK173" s="325"/>
      <c r="CL173" s="325"/>
      <c r="CM173" s="325"/>
      <c r="CN173" s="326"/>
      <c r="CO173" s="327">
        <v>8</v>
      </c>
      <c r="CP173" s="325"/>
      <c r="CQ173" s="325"/>
      <c r="CR173" s="325"/>
      <c r="CS173" s="325"/>
      <c r="CT173" s="325"/>
      <c r="CU173" s="326"/>
      <c r="CV173" s="327">
        <v>9.5</v>
      </c>
      <c r="CW173" s="325"/>
      <c r="CX173" s="325"/>
      <c r="CY173" s="325"/>
      <c r="CZ173" s="325"/>
      <c r="DA173" s="325"/>
      <c r="DB173" s="326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4"/>
      <c r="DW173" s="194"/>
      <c r="DX173" s="194"/>
      <c r="DY173" s="194"/>
      <c r="DZ173" s="194"/>
      <c r="EA173" s="194"/>
      <c r="EB173" s="194"/>
      <c r="EC173" s="194"/>
      <c r="ED173" s="194"/>
      <c r="EE173" s="194"/>
      <c r="EF173" s="194"/>
      <c r="EG173" s="194"/>
      <c r="EH173" s="194"/>
      <c r="EI173" s="194"/>
      <c r="EJ173" s="194"/>
      <c r="EK173" s="194"/>
      <c r="EL173" s="194"/>
      <c r="EM173" s="194"/>
      <c r="EN173" s="194"/>
      <c r="EO173" s="194"/>
      <c r="EP173" s="194"/>
      <c r="EQ173" s="194"/>
      <c r="ER173" s="194"/>
      <c r="ES173" s="194"/>
      <c r="ET173" s="194"/>
      <c r="EU173" s="194"/>
      <c r="EV173" s="194"/>
      <c r="EW173" s="194"/>
      <c r="EX173" s="194"/>
      <c r="EY173" s="194"/>
      <c r="EZ173" s="194"/>
      <c r="FA173" s="194"/>
      <c r="FB173" s="194"/>
      <c r="FC173" s="194"/>
      <c r="FD173" s="194"/>
      <c r="FE173" s="194"/>
      <c r="FF173" s="194"/>
      <c r="FG173" s="194"/>
      <c r="FH173" s="194"/>
      <c r="FI173" s="194"/>
      <c r="FJ173" s="194"/>
      <c r="FK173" s="194"/>
      <c r="FL173" s="194"/>
      <c r="FM173" s="194"/>
      <c r="FN173" s="194"/>
      <c r="FO173" s="194"/>
      <c r="FP173" s="194"/>
      <c r="FQ173" s="194"/>
      <c r="FR173" s="194"/>
      <c r="FS173" s="194"/>
      <c r="FT173" s="194"/>
      <c r="FU173" s="194"/>
      <c r="FV173" s="194"/>
      <c r="FW173" s="194"/>
      <c r="FX173" s="194"/>
      <c r="FY173" s="194"/>
      <c r="FZ173" s="194"/>
      <c r="GA173" s="194"/>
      <c r="GB173" s="194"/>
      <c r="GC173" s="194"/>
      <c r="GD173" s="194"/>
      <c r="GE173" s="194"/>
    </row>
    <row r="174" spans="1:187" ht="13.5">
      <c r="A174" s="194"/>
      <c r="B174" s="194"/>
      <c r="C174" s="194"/>
      <c r="D174" s="199" t="s">
        <v>152</v>
      </c>
      <c r="E174" s="194"/>
      <c r="F174" s="194"/>
      <c r="G174" s="194" t="s">
        <v>153</v>
      </c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324">
        <v>10</v>
      </c>
      <c r="BU174" s="325"/>
      <c r="BV174" s="325"/>
      <c r="BW174" s="325"/>
      <c r="BX174" s="325"/>
      <c r="BY174" s="325"/>
      <c r="BZ174" s="326"/>
      <c r="CA174" s="327">
        <v>29.3</v>
      </c>
      <c r="CB174" s="325"/>
      <c r="CC174" s="325"/>
      <c r="CD174" s="325"/>
      <c r="CE174" s="325"/>
      <c r="CF174" s="325"/>
      <c r="CG174" s="326"/>
      <c r="CH174" s="327">
        <v>5</v>
      </c>
      <c r="CI174" s="325"/>
      <c r="CJ174" s="325"/>
      <c r="CK174" s="325"/>
      <c r="CL174" s="325"/>
      <c r="CM174" s="325"/>
      <c r="CN174" s="326"/>
      <c r="CO174" s="327">
        <v>10</v>
      </c>
      <c r="CP174" s="325"/>
      <c r="CQ174" s="325"/>
      <c r="CR174" s="325"/>
      <c r="CS174" s="325"/>
      <c r="CT174" s="325"/>
      <c r="CU174" s="326"/>
      <c r="CV174" s="327">
        <v>14.7</v>
      </c>
      <c r="CW174" s="325"/>
      <c r="CX174" s="325"/>
      <c r="CY174" s="325"/>
      <c r="CZ174" s="325"/>
      <c r="DA174" s="325"/>
      <c r="DB174" s="326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4"/>
      <c r="DR174" s="194"/>
      <c r="DS174" s="194"/>
      <c r="DT174" s="194"/>
      <c r="DU174" s="194"/>
      <c r="DV174" s="194"/>
      <c r="DW174" s="194"/>
      <c r="DX174" s="194"/>
      <c r="DY174" s="194"/>
      <c r="DZ174" s="194"/>
      <c r="EA174" s="194"/>
      <c r="EB174" s="194"/>
      <c r="EC174" s="194"/>
      <c r="ED174" s="194"/>
      <c r="EE174" s="194"/>
      <c r="EF174" s="194"/>
      <c r="EG174" s="194"/>
      <c r="EH174" s="194"/>
      <c r="EI174" s="194"/>
      <c r="EJ174" s="194"/>
      <c r="EK174" s="194"/>
      <c r="EL174" s="194"/>
      <c r="EM174" s="194"/>
      <c r="EN174" s="194"/>
      <c r="EO174" s="194"/>
      <c r="EP174" s="194"/>
      <c r="EQ174" s="194"/>
      <c r="ER174" s="194"/>
      <c r="ES174" s="194"/>
      <c r="ET174" s="194"/>
      <c r="EU174" s="194"/>
      <c r="EV174" s="194"/>
      <c r="EW174" s="194"/>
      <c r="EX174" s="194"/>
      <c r="EY174" s="194"/>
      <c r="EZ174" s="194"/>
      <c r="FA174" s="194"/>
      <c r="FB174" s="194"/>
      <c r="FC174" s="194"/>
      <c r="FD174" s="194"/>
      <c r="FE174" s="194"/>
      <c r="FF174" s="194"/>
      <c r="FG174" s="194"/>
      <c r="FH174" s="194"/>
      <c r="FI174" s="194"/>
      <c r="FJ174" s="194"/>
      <c r="FK174" s="194"/>
      <c r="FL174" s="194"/>
      <c r="FM174" s="194"/>
      <c r="FN174" s="194"/>
      <c r="FO174" s="194"/>
      <c r="FP174" s="194"/>
      <c r="FQ174" s="194"/>
      <c r="FR174" s="194"/>
      <c r="FS174" s="194"/>
      <c r="FT174" s="194"/>
      <c r="FU174" s="194"/>
      <c r="FV174" s="194"/>
      <c r="FW174" s="194"/>
      <c r="FX174" s="194"/>
      <c r="FY174" s="194"/>
      <c r="FZ174" s="194"/>
      <c r="GA174" s="194"/>
      <c r="GB174" s="194"/>
      <c r="GC174" s="194"/>
      <c r="GD174" s="194"/>
      <c r="GE174" s="194"/>
    </row>
    <row r="175" spans="1:187" ht="13.5">
      <c r="A175" s="194"/>
      <c r="B175" s="194"/>
      <c r="C175" s="194"/>
      <c r="D175" s="199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83" t="s">
        <v>462</v>
      </c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 t="s">
        <v>136</v>
      </c>
      <c r="BU175" s="194"/>
      <c r="BV175" s="194"/>
      <c r="BW175" s="194"/>
      <c r="BX175" s="194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4"/>
      <c r="DW175" s="194"/>
      <c r="DX175" s="194"/>
      <c r="DY175" s="194"/>
      <c r="DZ175" s="194"/>
      <c r="EA175" s="194"/>
      <c r="EB175" s="194"/>
      <c r="EC175" s="194"/>
      <c r="ED175" s="194"/>
      <c r="EE175" s="194"/>
      <c r="EF175" s="194"/>
      <c r="EG175" s="194"/>
      <c r="EH175" s="194"/>
      <c r="EI175" s="194"/>
      <c r="EJ175" s="194"/>
      <c r="EK175" s="194"/>
      <c r="EL175" s="194"/>
      <c r="EM175" s="194"/>
      <c r="EN175" s="194"/>
      <c r="EO175" s="194"/>
      <c r="EP175" s="194"/>
      <c r="EQ175" s="194"/>
      <c r="ER175" s="194"/>
      <c r="ES175" s="194"/>
      <c r="ET175" s="194"/>
      <c r="EU175" s="194"/>
      <c r="EV175" s="194"/>
      <c r="EW175" s="194"/>
      <c r="EX175" s="194"/>
      <c r="EY175" s="194"/>
      <c r="EZ175" s="194"/>
      <c r="FA175" s="194"/>
      <c r="FB175" s="194"/>
      <c r="FC175" s="194"/>
      <c r="FD175" s="194"/>
      <c r="FE175" s="194"/>
      <c r="FF175" s="194"/>
      <c r="FG175" s="194"/>
      <c r="FH175" s="194"/>
      <c r="FI175" s="194"/>
      <c r="FJ175" s="194"/>
      <c r="FK175" s="194"/>
      <c r="FL175" s="194"/>
      <c r="FM175" s="194"/>
      <c r="FN175" s="194"/>
      <c r="FO175" s="194"/>
      <c r="FP175" s="194"/>
      <c r="FQ175" s="194"/>
      <c r="FR175" s="194"/>
      <c r="FS175" s="194"/>
      <c r="FT175" s="194"/>
      <c r="FU175" s="194"/>
      <c r="FV175" s="194"/>
      <c r="FW175" s="194"/>
      <c r="FX175" s="194"/>
      <c r="FY175" s="194"/>
      <c r="FZ175" s="194"/>
      <c r="GA175" s="194"/>
      <c r="GB175" s="194"/>
      <c r="GC175" s="194"/>
      <c r="GD175" s="194"/>
      <c r="GE175" s="194"/>
    </row>
    <row r="176" spans="1:187" ht="13.5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259">
        <v>2000</v>
      </c>
      <c r="W176" s="259"/>
      <c r="X176" s="259"/>
      <c r="Y176" s="259"/>
      <c r="Z176" s="259"/>
      <c r="AA176" s="259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  <c r="EO176" s="194"/>
      <c r="EP176" s="194"/>
      <c r="EQ176" s="194"/>
      <c r="ER176" s="194"/>
      <c r="ES176" s="194"/>
      <c r="ET176" s="194"/>
      <c r="EU176" s="194"/>
      <c r="EV176" s="194"/>
      <c r="EW176" s="194"/>
      <c r="EX176" s="194"/>
      <c r="EY176" s="194"/>
      <c r="EZ176" s="194"/>
      <c r="FA176" s="194"/>
      <c r="FB176" s="194"/>
      <c r="FC176" s="194"/>
      <c r="FD176" s="194"/>
      <c r="FE176" s="194"/>
      <c r="FF176" s="194"/>
      <c r="FG176" s="194"/>
      <c r="FH176" s="194"/>
      <c r="FI176" s="194"/>
      <c r="FJ176" s="194"/>
      <c r="FK176" s="194"/>
      <c r="FL176" s="194"/>
      <c r="FM176" s="194"/>
      <c r="FN176" s="194"/>
      <c r="FO176" s="194"/>
      <c r="FP176" s="194"/>
      <c r="FQ176" s="194"/>
      <c r="FR176" s="194"/>
      <c r="FS176" s="194"/>
      <c r="FT176" s="194"/>
      <c r="FU176" s="194"/>
      <c r="FV176" s="194"/>
      <c r="FW176" s="194"/>
      <c r="FX176" s="194"/>
      <c r="FY176" s="194"/>
      <c r="FZ176" s="194"/>
      <c r="GA176" s="194"/>
      <c r="GB176" s="194"/>
      <c r="GC176" s="194"/>
      <c r="GD176" s="194"/>
      <c r="GE176" s="194"/>
    </row>
    <row r="177" spans="1:187" ht="13.5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82"/>
      <c r="AK177" s="183" t="s">
        <v>455</v>
      </c>
      <c r="AL177" s="182"/>
      <c r="AM177" s="182"/>
      <c r="AN177" s="182"/>
      <c r="AO177" s="182"/>
      <c r="AP177" s="184"/>
      <c r="AQ177" s="184"/>
      <c r="AR177" s="185"/>
      <c r="AS177" s="185"/>
      <c r="AT177" s="182"/>
      <c r="AU177" s="182"/>
      <c r="AV177" s="186" t="s">
        <v>456</v>
      </c>
      <c r="AW177" s="294">
        <v>7</v>
      </c>
      <c r="AX177" s="295"/>
      <c r="AY177" s="295"/>
      <c r="AZ177" s="295"/>
      <c r="BA177" s="295"/>
      <c r="BB177" s="182" t="s">
        <v>457</v>
      </c>
      <c r="BC177" s="182"/>
      <c r="BD177" s="182"/>
      <c r="BE177" s="182"/>
      <c r="BF177" s="182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  <c r="EO177" s="194"/>
      <c r="EP177" s="194"/>
      <c r="EQ177" s="194"/>
      <c r="ER177" s="194"/>
      <c r="ES177" s="194"/>
      <c r="ET177" s="194"/>
      <c r="EU177" s="194"/>
      <c r="EV177" s="194"/>
      <c r="EW177" s="194"/>
      <c r="EX177" s="194"/>
      <c r="EY177" s="194"/>
      <c r="EZ177" s="194"/>
      <c r="FA177" s="194"/>
      <c r="FB177" s="194"/>
      <c r="FC177" s="194"/>
      <c r="FD177" s="194"/>
      <c r="FE177" s="194"/>
      <c r="FF177" s="194"/>
      <c r="FG177" s="194"/>
      <c r="FH177" s="194"/>
      <c r="FI177" s="194"/>
      <c r="FJ177" s="194"/>
      <c r="FK177" s="194"/>
      <c r="FL177" s="194"/>
      <c r="FM177" s="194"/>
      <c r="FN177" s="194"/>
      <c r="FO177" s="194"/>
      <c r="FP177" s="194"/>
      <c r="FQ177" s="194"/>
      <c r="FR177" s="194"/>
      <c r="FS177" s="194"/>
      <c r="FT177" s="194"/>
      <c r="FU177" s="194"/>
      <c r="FV177" s="194"/>
      <c r="FW177" s="194"/>
      <c r="FX177" s="194"/>
      <c r="FY177" s="194"/>
      <c r="FZ177" s="194"/>
      <c r="GA177" s="194"/>
      <c r="GB177" s="194"/>
      <c r="GC177" s="194"/>
      <c r="GD177" s="194"/>
      <c r="GE177" s="194"/>
    </row>
    <row r="178" spans="1:187" ht="13.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82"/>
      <c r="AK178" s="187" t="s">
        <v>458</v>
      </c>
      <c r="AL178" s="182"/>
      <c r="AM178" s="182"/>
      <c r="AN178" s="182"/>
      <c r="AO178" s="182"/>
      <c r="AP178" s="184"/>
      <c r="AQ178" s="184"/>
      <c r="AR178" s="185"/>
      <c r="AS178" s="182"/>
      <c r="AT178" s="182" t="s">
        <v>459</v>
      </c>
      <c r="AU178" s="182"/>
      <c r="AV178" s="188"/>
      <c r="AW178" s="185"/>
      <c r="AX178" s="185"/>
      <c r="AY178" s="185"/>
      <c r="AZ178" s="270">
        <v>4900</v>
      </c>
      <c r="BA178" s="296"/>
      <c r="BB178" s="296"/>
      <c r="BC178" s="296"/>
      <c r="BD178" s="296"/>
      <c r="BE178" s="182" t="s">
        <v>460</v>
      </c>
      <c r="BF178" s="185"/>
      <c r="BG178" s="194"/>
      <c r="BH178" s="194"/>
      <c r="BI178" s="194"/>
      <c r="BJ178" s="194"/>
      <c r="BK178" s="194"/>
      <c r="BL178" s="194"/>
      <c r="BM178" s="194"/>
      <c r="BN178" s="194"/>
      <c r="BO178" s="194" t="s">
        <v>137</v>
      </c>
      <c r="BP178" s="194"/>
      <c r="BQ178" s="194"/>
      <c r="BR178" s="194" t="s">
        <v>138</v>
      </c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194"/>
      <c r="EF178" s="194"/>
      <c r="EG178" s="194"/>
      <c r="EH178" s="194"/>
      <c r="EI178" s="194"/>
      <c r="EJ178" s="194"/>
      <c r="EK178" s="194"/>
      <c r="EL178" s="194"/>
      <c r="EM178" s="194"/>
      <c r="EN178" s="194"/>
      <c r="EO178" s="194"/>
      <c r="EP178" s="194"/>
      <c r="EQ178" s="194"/>
      <c r="ER178" s="194"/>
      <c r="ES178" s="194"/>
      <c r="ET178" s="194"/>
      <c r="EU178" s="194"/>
      <c r="EV178" s="194"/>
      <c r="EW178" s="194"/>
      <c r="EX178" s="194"/>
      <c r="EY178" s="194"/>
      <c r="EZ178" s="194"/>
      <c r="FA178" s="194"/>
      <c r="FB178" s="194"/>
      <c r="FC178" s="194"/>
      <c r="FD178" s="194"/>
      <c r="FE178" s="194"/>
      <c r="FF178" s="194"/>
      <c r="FG178" s="194"/>
      <c r="FH178" s="194"/>
      <c r="FI178" s="194"/>
      <c r="FJ178" s="194"/>
      <c r="FK178" s="194"/>
      <c r="FL178" s="194"/>
      <c r="FM178" s="194"/>
      <c r="FN178" s="194"/>
      <c r="FO178" s="194"/>
      <c r="FP178" s="194"/>
      <c r="FQ178" s="194"/>
      <c r="FR178" s="194"/>
      <c r="FS178" s="194"/>
      <c r="FT178" s="194"/>
      <c r="FU178" s="194"/>
      <c r="FV178" s="194"/>
      <c r="FW178" s="194"/>
      <c r="FX178" s="194"/>
      <c r="FY178" s="194"/>
      <c r="FZ178" s="194"/>
      <c r="GA178" s="194"/>
      <c r="GB178" s="194"/>
      <c r="GC178" s="194"/>
      <c r="GD178" s="194"/>
      <c r="GE178" s="194"/>
    </row>
    <row r="179" spans="1:187" ht="13.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82"/>
      <c r="AK179" s="183"/>
      <c r="AL179" s="182"/>
      <c r="AM179" s="182"/>
      <c r="AN179" s="182"/>
      <c r="AO179" s="182"/>
      <c r="AP179" s="184"/>
      <c r="AQ179" s="184"/>
      <c r="AR179" s="185"/>
      <c r="AS179" s="182"/>
      <c r="AT179" s="182" t="s">
        <v>461</v>
      </c>
      <c r="AU179" s="182"/>
      <c r="AV179" s="188"/>
      <c r="AW179" s="185"/>
      <c r="AX179" s="185"/>
      <c r="AY179" s="185"/>
      <c r="AZ179" s="270">
        <v>3430</v>
      </c>
      <c r="BA179" s="269"/>
      <c r="BB179" s="269"/>
      <c r="BC179" s="269"/>
      <c r="BD179" s="269"/>
      <c r="BE179" s="182" t="s">
        <v>460</v>
      </c>
      <c r="BF179" s="182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476" t="s">
        <v>139</v>
      </c>
      <c r="BU179" s="477"/>
      <c r="BV179" s="477"/>
      <c r="BW179" s="477"/>
      <c r="BX179" s="477"/>
      <c r="BY179" s="477"/>
      <c r="BZ179" s="266" t="s">
        <v>140</v>
      </c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1"/>
      <c r="CL179" s="319" t="s">
        <v>141</v>
      </c>
      <c r="CM179" s="320"/>
      <c r="CN179" s="320"/>
      <c r="CO179" s="320"/>
      <c r="CP179" s="320"/>
      <c r="CQ179" s="320"/>
      <c r="CR179" s="320"/>
      <c r="CS179" s="320"/>
      <c r="CT179" s="320"/>
      <c r="CU179" s="320"/>
      <c r="CV179" s="320"/>
      <c r="CW179" s="321"/>
      <c r="CX179" s="319" t="s">
        <v>142</v>
      </c>
      <c r="CY179" s="320"/>
      <c r="CZ179" s="320"/>
      <c r="DA179" s="320"/>
      <c r="DB179" s="320"/>
      <c r="DC179" s="320"/>
      <c r="DD179" s="320"/>
      <c r="DE179" s="320"/>
      <c r="DF179" s="320"/>
      <c r="DG179" s="320"/>
      <c r="DH179" s="320"/>
      <c r="DI179" s="321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  <c r="EO179" s="194"/>
      <c r="EP179" s="194"/>
      <c r="EQ179" s="194"/>
      <c r="ER179" s="194"/>
      <c r="ES179" s="194"/>
      <c r="ET179" s="194"/>
      <c r="EU179" s="194"/>
      <c r="EV179" s="194"/>
      <c r="EW179" s="194"/>
      <c r="EX179" s="194"/>
      <c r="EY179" s="194"/>
      <c r="EZ179" s="194"/>
      <c r="FA179" s="194"/>
      <c r="FB179" s="194"/>
      <c r="FC179" s="194"/>
      <c r="FD179" s="194"/>
      <c r="FE179" s="194"/>
      <c r="FF179" s="194"/>
      <c r="FG179" s="194"/>
      <c r="FH179" s="194"/>
      <c r="FI179" s="194"/>
      <c r="FJ179" s="194"/>
      <c r="FK179" s="194"/>
      <c r="FL179" s="194"/>
      <c r="FM179" s="194"/>
      <c r="FN179" s="194"/>
      <c r="FO179" s="194"/>
      <c r="FP179" s="194"/>
      <c r="FQ179" s="194"/>
      <c r="FR179" s="194"/>
      <c r="FS179" s="194"/>
      <c r="FT179" s="194"/>
      <c r="FU179" s="194"/>
      <c r="FV179" s="194"/>
      <c r="FW179" s="194"/>
      <c r="FX179" s="194"/>
      <c r="FY179" s="194"/>
      <c r="FZ179" s="194"/>
      <c r="GA179" s="194"/>
      <c r="GB179" s="194"/>
      <c r="GC179" s="194"/>
      <c r="GD179" s="194"/>
      <c r="GE179" s="194"/>
    </row>
    <row r="180" spans="1:187" ht="13.5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478"/>
      <c r="BU180" s="479"/>
      <c r="BV180" s="479"/>
      <c r="BW180" s="479"/>
      <c r="BX180" s="479"/>
      <c r="BY180" s="479"/>
      <c r="BZ180" s="348" t="s">
        <v>143</v>
      </c>
      <c r="CA180" s="349"/>
      <c r="CB180" s="349"/>
      <c r="CC180" s="349"/>
      <c r="CD180" s="349"/>
      <c r="CE180" s="350"/>
      <c r="CF180" s="348" t="s">
        <v>144</v>
      </c>
      <c r="CG180" s="349"/>
      <c r="CH180" s="349"/>
      <c r="CI180" s="349"/>
      <c r="CJ180" s="349"/>
      <c r="CK180" s="350"/>
      <c r="CL180" s="348" t="s">
        <v>143</v>
      </c>
      <c r="CM180" s="349"/>
      <c r="CN180" s="349"/>
      <c r="CO180" s="349"/>
      <c r="CP180" s="349"/>
      <c r="CQ180" s="350"/>
      <c r="CR180" s="348" t="s">
        <v>144</v>
      </c>
      <c r="CS180" s="349"/>
      <c r="CT180" s="349"/>
      <c r="CU180" s="349"/>
      <c r="CV180" s="349"/>
      <c r="CW180" s="350"/>
      <c r="CX180" s="348" t="s">
        <v>143</v>
      </c>
      <c r="CY180" s="349"/>
      <c r="CZ180" s="349"/>
      <c r="DA180" s="349"/>
      <c r="DB180" s="349"/>
      <c r="DC180" s="350"/>
      <c r="DD180" s="348" t="s">
        <v>144</v>
      </c>
      <c r="DE180" s="349"/>
      <c r="DF180" s="349"/>
      <c r="DG180" s="349"/>
      <c r="DH180" s="349"/>
      <c r="DI180" s="35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  <c r="EO180" s="194"/>
      <c r="EP180" s="194"/>
      <c r="EQ180" s="194"/>
      <c r="ER180" s="194"/>
      <c r="ES180" s="194"/>
      <c r="ET180" s="194"/>
      <c r="EU180" s="194"/>
      <c r="EV180" s="194"/>
      <c r="EW180" s="194"/>
      <c r="EX180" s="194"/>
      <c r="EY180" s="194"/>
      <c r="EZ180" s="194"/>
      <c r="FA180" s="194"/>
      <c r="FB180" s="194"/>
      <c r="FC180" s="194"/>
      <c r="FD180" s="194"/>
      <c r="FE180" s="194"/>
      <c r="FF180" s="194"/>
      <c r="FG180" s="194"/>
      <c r="FH180" s="194"/>
      <c r="FI180" s="194"/>
      <c r="FJ180" s="194"/>
      <c r="FK180" s="194"/>
      <c r="FL180" s="194"/>
      <c r="FM180" s="194"/>
      <c r="FN180" s="194"/>
      <c r="FO180" s="194"/>
      <c r="FP180" s="194"/>
      <c r="FQ180" s="194"/>
      <c r="FR180" s="194"/>
      <c r="FS180" s="194"/>
      <c r="FT180" s="194"/>
      <c r="FU180" s="194"/>
      <c r="FV180" s="194"/>
      <c r="FW180" s="194"/>
      <c r="FX180" s="194"/>
      <c r="FY180" s="194"/>
      <c r="FZ180" s="194"/>
      <c r="GA180" s="194"/>
      <c r="GB180" s="194"/>
      <c r="GC180" s="194"/>
      <c r="GD180" s="194"/>
      <c r="GE180" s="194"/>
    </row>
    <row r="181" spans="1:187" ht="13.5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480"/>
      <c r="BU181" s="481"/>
      <c r="BV181" s="481"/>
      <c r="BW181" s="481"/>
      <c r="BX181" s="481"/>
      <c r="BY181" s="481"/>
      <c r="BZ181" s="351"/>
      <c r="CA181" s="352"/>
      <c r="CB181" s="352"/>
      <c r="CC181" s="352"/>
      <c r="CD181" s="352"/>
      <c r="CE181" s="353"/>
      <c r="CF181" s="351"/>
      <c r="CG181" s="352"/>
      <c r="CH181" s="352"/>
      <c r="CI181" s="352"/>
      <c r="CJ181" s="352"/>
      <c r="CK181" s="353"/>
      <c r="CL181" s="351"/>
      <c r="CM181" s="352"/>
      <c r="CN181" s="352"/>
      <c r="CO181" s="352"/>
      <c r="CP181" s="352"/>
      <c r="CQ181" s="353"/>
      <c r="CR181" s="351"/>
      <c r="CS181" s="352"/>
      <c r="CT181" s="352"/>
      <c r="CU181" s="352"/>
      <c r="CV181" s="352"/>
      <c r="CW181" s="353"/>
      <c r="CX181" s="351"/>
      <c r="CY181" s="352"/>
      <c r="CZ181" s="352"/>
      <c r="DA181" s="352"/>
      <c r="DB181" s="352"/>
      <c r="DC181" s="353"/>
      <c r="DD181" s="351"/>
      <c r="DE181" s="352"/>
      <c r="DF181" s="352"/>
      <c r="DG181" s="352"/>
      <c r="DH181" s="352"/>
      <c r="DI181" s="355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4"/>
      <c r="EY181" s="194"/>
      <c r="EZ181" s="194"/>
      <c r="FA181" s="194"/>
      <c r="FB181" s="194"/>
      <c r="FC181" s="194"/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194"/>
      <c r="FO181" s="194"/>
      <c r="FP181" s="194"/>
      <c r="FQ181" s="194"/>
      <c r="FR181" s="194"/>
      <c r="FS181" s="194"/>
      <c r="FT181" s="194"/>
      <c r="FU181" s="194"/>
      <c r="FV181" s="194"/>
      <c r="FW181" s="194"/>
      <c r="FX181" s="194"/>
      <c r="FY181" s="194"/>
      <c r="FZ181" s="194"/>
      <c r="GA181" s="194"/>
      <c r="GB181" s="194"/>
      <c r="GC181" s="194"/>
      <c r="GD181" s="194"/>
      <c r="GE181" s="194"/>
    </row>
    <row r="182" spans="1:187" ht="13.5">
      <c r="A182" s="194"/>
      <c r="B182" s="194"/>
      <c r="C182" s="194"/>
      <c r="D182" s="260">
        <v>2000</v>
      </c>
      <c r="E182" s="260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253">
        <v>10</v>
      </c>
      <c r="BU182" s="254"/>
      <c r="BV182" s="254"/>
      <c r="BW182" s="254"/>
      <c r="BX182" s="254"/>
      <c r="BY182" s="255"/>
      <c r="BZ182" s="288">
        <v>2370</v>
      </c>
      <c r="CA182" s="289"/>
      <c r="CB182" s="289"/>
      <c r="CC182" s="289"/>
      <c r="CD182" s="289"/>
      <c r="CE182" s="290"/>
      <c r="CF182" s="288">
        <v>2160</v>
      </c>
      <c r="CG182" s="289"/>
      <c r="CH182" s="289"/>
      <c r="CI182" s="289"/>
      <c r="CJ182" s="289"/>
      <c r="CK182" s="290"/>
      <c r="CL182" s="288">
        <v>2060</v>
      </c>
      <c r="CM182" s="289"/>
      <c r="CN182" s="289"/>
      <c r="CO182" s="289"/>
      <c r="CP182" s="289"/>
      <c r="CQ182" s="290"/>
      <c r="CR182" s="288">
        <v>1860</v>
      </c>
      <c r="CS182" s="289"/>
      <c r="CT182" s="289"/>
      <c r="CU182" s="289"/>
      <c r="CV182" s="289"/>
      <c r="CW182" s="290"/>
      <c r="CX182" s="288">
        <v>1960</v>
      </c>
      <c r="CY182" s="289"/>
      <c r="CZ182" s="289"/>
      <c r="DA182" s="289"/>
      <c r="DB182" s="289"/>
      <c r="DC182" s="290"/>
      <c r="DD182" s="288">
        <v>17663</v>
      </c>
      <c r="DE182" s="289"/>
      <c r="DF182" s="289"/>
      <c r="DG182" s="289"/>
      <c r="DH182" s="289"/>
      <c r="DI182" s="290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  <c r="EO182" s="194"/>
      <c r="EP182" s="194"/>
      <c r="EQ182" s="194"/>
      <c r="ER182" s="194"/>
      <c r="ES182" s="194"/>
      <c r="ET182" s="194"/>
      <c r="EU182" s="194"/>
      <c r="EV182" s="194"/>
      <c r="EW182" s="194"/>
      <c r="EX182" s="194"/>
      <c r="EY182" s="194"/>
      <c r="EZ182" s="194"/>
      <c r="FA182" s="194"/>
      <c r="FB182" s="194"/>
      <c r="FC182" s="194"/>
      <c r="FD182" s="194"/>
      <c r="FE182" s="194"/>
      <c r="FF182" s="194"/>
      <c r="FG182" s="194"/>
      <c r="FH182" s="194"/>
      <c r="FI182" s="194"/>
      <c r="FJ182" s="194"/>
      <c r="FK182" s="194"/>
      <c r="FL182" s="194"/>
      <c r="FM182" s="194"/>
      <c r="FN182" s="194"/>
      <c r="FO182" s="194"/>
      <c r="FP182" s="194"/>
      <c r="FQ182" s="194"/>
      <c r="FR182" s="194"/>
      <c r="FS182" s="194"/>
      <c r="FT182" s="194"/>
      <c r="FU182" s="194"/>
      <c r="FV182" s="194"/>
      <c r="FW182" s="194"/>
      <c r="FX182" s="194"/>
      <c r="FY182" s="194"/>
      <c r="FZ182" s="194"/>
      <c r="GA182" s="194"/>
      <c r="GB182" s="194"/>
      <c r="GC182" s="194"/>
      <c r="GD182" s="194"/>
      <c r="GE182" s="194"/>
    </row>
    <row r="183" spans="1:187" ht="13.5">
      <c r="A183" s="194"/>
      <c r="B183" s="194"/>
      <c r="C183" s="194"/>
      <c r="D183" s="260"/>
      <c r="E183" s="260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253">
        <v>5</v>
      </c>
      <c r="BU183" s="254"/>
      <c r="BV183" s="254"/>
      <c r="BW183" s="254"/>
      <c r="BX183" s="254"/>
      <c r="BY183" s="255"/>
      <c r="BZ183" s="288"/>
      <c r="CA183" s="289"/>
      <c r="CB183" s="289"/>
      <c r="CC183" s="289"/>
      <c r="CD183" s="289"/>
      <c r="CE183" s="290"/>
      <c r="CF183" s="288"/>
      <c r="CG183" s="289"/>
      <c r="CH183" s="289"/>
      <c r="CI183" s="289"/>
      <c r="CJ183" s="289"/>
      <c r="CK183" s="290"/>
      <c r="CL183" s="288">
        <v>1130</v>
      </c>
      <c r="CM183" s="289"/>
      <c r="CN183" s="289"/>
      <c r="CO183" s="289"/>
      <c r="CP183" s="289"/>
      <c r="CQ183" s="290"/>
      <c r="CR183" s="288">
        <v>1030</v>
      </c>
      <c r="CS183" s="289"/>
      <c r="CT183" s="289"/>
      <c r="CU183" s="289"/>
      <c r="CV183" s="289"/>
      <c r="CW183" s="290"/>
      <c r="CX183" s="288">
        <v>1080</v>
      </c>
      <c r="CY183" s="289"/>
      <c r="CZ183" s="289"/>
      <c r="DA183" s="289"/>
      <c r="DB183" s="289"/>
      <c r="DC183" s="290"/>
      <c r="DD183" s="288">
        <v>981</v>
      </c>
      <c r="DE183" s="289"/>
      <c r="DF183" s="289"/>
      <c r="DG183" s="289"/>
      <c r="DH183" s="289"/>
      <c r="DI183" s="290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  <c r="EO183" s="194"/>
      <c r="EP183" s="194"/>
      <c r="EQ183" s="194"/>
      <c r="ER183" s="194"/>
      <c r="ES183" s="194"/>
      <c r="ET183" s="194"/>
      <c r="EU183" s="194"/>
      <c r="EV183" s="194"/>
      <c r="EW183" s="194"/>
      <c r="EX183" s="194"/>
      <c r="EY183" s="194"/>
      <c r="EZ183" s="194"/>
      <c r="FA183" s="194"/>
      <c r="FB183" s="194"/>
      <c r="FC183" s="194"/>
      <c r="FD183" s="194"/>
      <c r="FE183" s="194"/>
      <c r="FF183" s="194"/>
      <c r="FG183" s="194"/>
      <c r="FH183" s="194"/>
      <c r="FI183" s="194"/>
      <c r="FJ183" s="194"/>
      <c r="FK183" s="194"/>
      <c r="FL183" s="194"/>
      <c r="FM183" s="194"/>
      <c r="FN183" s="194"/>
      <c r="FO183" s="194"/>
      <c r="FP183" s="194"/>
      <c r="FQ183" s="194"/>
      <c r="FR183" s="194"/>
      <c r="FS183" s="194"/>
      <c r="FT183" s="194"/>
      <c r="FU183" s="194"/>
      <c r="FV183" s="194"/>
      <c r="FW183" s="194"/>
      <c r="FX183" s="194"/>
      <c r="FY183" s="194"/>
      <c r="FZ183" s="194"/>
      <c r="GA183" s="194"/>
      <c r="GB183" s="194"/>
      <c r="GC183" s="194"/>
      <c r="GD183" s="194"/>
      <c r="GE183" s="194"/>
    </row>
    <row r="184" spans="1:187" ht="13.5">
      <c r="A184" s="194"/>
      <c r="B184" s="194"/>
      <c r="C184" s="194"/>
      <c r="D184" s="260"/>
      <c r="E184" s="260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253">
        <v>3</v>
      </c>
      <c r="BU184" s="254"/>
      <c r="BV184" s="254"/>
      <c r="BW184" s="254"/>
      <c r="BX184" s="254"/>
      <c r="BY184" s="255"/>
      <c r="BZ184" s="288"/>
      <c r="CA184" s="289"/>
      <c r="CB184" s="289"/>
      <c r="CC184" s="289"/>
      <c r="CD184" s="289"/>
      <c r="CE184" s="290"/>
      <c r="CF184" s="288"/>
      <c r="CG184" s="289"/>
      <c r="CH184" s="289"/>
      <c r="CI184" s="289"/>
      <c r="CJ184" s="289"/>
      <c r="CK184" s="290"/>
      <c r="CL184" s="288">
        <v>736</v>
      </c>
      <c r="CM184" s="289"/>
      <c r="CN184" s="289"/>
      <c r="CO184" s="289"/>
      <c r="CP184" s="289"/>
      <c r="CQ184" s="290"/>
      <c r="CR184" s="288">
        <v>687</v>
      </c>
      <c r="CS184" s="289"/>
      <c r="CT184" s="289"/>
      <c r="CU184" s="289"/>
      <c r="CV184" s="289"/>
      <c r="CW184" s="290"/>
      <c r="CX184" s="288"/>
      <c r="CY184" s="289"/>
      <c r="CZ184" s="289"/>
      <c r="DA184" s="289"/>
      <c r="DB184" s="289"/>
      <c r="DC184" s="290"/>
      <c r="DD184" s="288"/>
      <c r="DE184" s="289"/>
      <c r="DF184" s="289"/>
      <c r="DG184" s="289"/>
      <c r="DH184" s="289"/>
      <c r="DI184" s="290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  <c r="EO184" s="194"/>
      <c r="EP184" s="194"/>
      <c r="EQ184" s="194"/>
      <c r="ER184" s="194"/>
      <c r="ES184" s="194"/>
      <c r="ET184" s="194"/>
      <c r="EU184" s="194"/>
      <c r="EV184" s="194"/>
      <c r="EW184" s="194"/>
      <c r="EX184" s="194"/>
      <c r="EY184" s="194"/>
      <c r="EZ184" s="194"/>
      <c r="FA184" s="194"/>
      <c r="FB184" s="194"/>
      <c r="FC184" s="194"/>
      <c r="FD184" s="194"/>
      <c r="FE184" s="194"/>
      <c r="FF184" s="194"/>
      <c r="FG184" s="194"/>
      <c r="FH184" s="194"/>
      <c r="FI184" s="194"/>
      <c r="FJ184" s="194"/>
      <c r="FK184" s="194"/>
      <c r="FL184" s="194"/>
      <c r="FM184" s="194"/>
      <c r="FN184" s="194"/>
      <c r="FO184" s="194"/>
      <c r="FP184" s="194"/>
      <c r="FQ184" s="194"/>
      <c r="FR184" s="194"/>
      <c r="FS184" s="194"/>
      <c r="FT184" s="194"/>
      <c r="FU184" s="194"/>
      <c r="FV184" s="194"/>
      <c r="FW184" s="194"/>
      <c r="FX184" s="194"/>
      <c r="FY184" s="194"/>
      <c r="FZ184" s="194"/>
      <c r="GA184" s="194"/>
      <c r="GB184" s="194"/>
      <c r="GC184" s="194"/>
      <c r="GD184" s="194"/>
      <c r="GE184" s="194"/>
    </row>
    <row r="185" spans="1:187" ht="13.5">
      <c r="A185" s="194"/>
      <c r="B185" s="194"/>
      <c r="C185" s="194"/>
      <c r="D185" s="260"/>
      <c r="E185" s="260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253">
        <v>1.5</v>
      </c>
      <c r="BU185" s="254"/>
      <c r="BV185" s="254"/>
      <c r="BW185" s="254"/>
      <c r="BX185" s="254"/>
      <c r="BY185" s="255"/>
      <c r="BZ185" s="288"/>
      <c r="CA185" s="289"/>
      <c r="CB185" s="289"/>
      <c r="CC185" s="289"/>
      <c r="CD185" s="289"/>
      <c r="CE185" s="290"/>
      <c r="CF185" s="288"/>
      <c r="CG185" s="289"/>
      <c r="CH185" s="289"/>
      <c r="CI185" s="289"/>
      <c r="CJ185" s="289"/>
      <c r="CK185" s="290"/>
      <c r="CL185" s="288">
        <v>392</v>
      </c>
      <c r="CM185" s="289"/>
      <c r="CN185" s="289"/>
      <c r="CO185" s="289"/>
      <c r="CP185" s="289"/>
      <c r="CQ185" s="290"/>
      <c r="CR185" s="288">
        <v>343</v>
      </c>
      <c r="CS185" s="289"/>
      <c r="CT185" s="289"/>
      <c r="CU185" s="289"/>
      <c r="CV185" s="289"/>
      <c r="CW185" s="290"/>
      <c r="CX185" s="288"/>
      <c r="CY185" s="289"/>
      <c r="CZ185" s="289"/>
      <c r="DA185" s="289"/>
      <c r="DB185" s="289"/>
      <c r="DC185" s="290"/>
      <c r="DD185" s="288"/>
      <c r="DE185" s="289"/>
      <c r="DF185" s="289"/>
      <c r="DG185" s="289"/>
      <c r="DH185" s="289"/>
      <c r="DI185" s="290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/>
      <c r="EY185" s="194"/>
      <c r="EZ185" s="194"/>
      <c r="FA185" s="194"/>
      <c r="FB185" s="194"/>
      <c r="FC185" s="194"/>
      <c r="FD185" s="194"/>
      <c r="FE185" s="194"/>
      <c r="FF185" s="194"/>
      <c r="FG185" s="194"/>
      <c r="FH185" s="194"/>
      <c r="FI185" s="194"/>
      <c r="FJ185" s="194"/>
      <c r="FK185" s="194"/>
      <c r="FL185" s="194"/>
      <c r="FM185" s="194"/>
      <c r="FN185" s="194"/>
      <c r="FO185" s="194"/>
      <c r="FP185" s="194"/>
      <c r="FQ185" s="194"/>
      <c r="FR185" s="194"/>
      <c r="FS185" s="194"/>
      <c r="FT185" s="194"/>
      <c r="FU185" s="194"/>
      <c r="FV185" s="194"/>
      <c r="FW185" s="194"/>
      <c r="FX185" s="194"/>
      <c r="FY185" s="194"/>
      <c r="FZ185" s="194"/>
      <c r="GA185" s="194"/>
      <c r="GB185" s="194"/>
      <c r="GC185" s="194"/>
      <c r="GD185" s="194"/>
      <c r="GE185" s="194"/>
    </row>
    <row r="186" spans="1:187" ht="13.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482"/>
      <c r="BU186" s="343"/>
      <c r="BV186" s="343"/>
      <c r="BW186" s="343"/>
      <c r="BX186" s="343"/>
      <c r="BY186" s="344"/>
      <c r="BZ186" s="482"/>
      <c r="CA186" s="343"/>
      <c r="CB186" s="343"/>
      <c r="CC186" s="343"/>
      <c r="CD186" s="343"/>
      <c r="CE186" s="343"/>
      <c r="CF186" s="343"/>
      <c r="CG186" s="343"/>
      <c r="CH186" s="343"/>
      <c r="CI186" s="343"/>
      <c r="CJ186" s="343"/>
      <c r="CK186" s="344"/>
      <c r="CL186" s="482"/>
      <c r="CM186" s="343"/>
      <c r="CN186" s="343"/>
      <c r="CO186" s="343"/>
      <c r="CP186" s="343"/>
      <c r="CQ186" s="343"/>
      <c r="CR186" s="343"/>
      <c r="CS186" s="343"/>
      <c r="CT186" s="343"/>
      <c r="CU186" s="343"/>
      <c r="CV186" s="343"/>
      <c r="CW186" s="344"/>
      <c r="CX186" s="482"/>
      <c r="CY186" s="343"/>
      <c r="CZ186" s="343"/>
      <c r="DA186" s="343"/>
      <c r="DB186" s="343"/>
      <c r="DC186" s="343"/>
      <c r="DD186" s="343"/>
      <c r="DE186" s="343"/>
      <c r="DF186" s="343"/>
      <c r="DG186" s="343"/>
      <c r="DH186" s="343"/>
      <c r="DI186" s="489"/>
      <c r="DJ186" s="194"/>
      <c r="DK186" s="194"/>
      <c r="DL186" s="194"/>
      <c r="DM186" s="194"/>
      <c r="DN186" s="194"/>
      <c r="DO186" s="194"/>
      <c r="DP186" s="194"/>
      <c r="DQ186" s="194"/>
      <c r="DR186" s="194"/>
      <c r="DS186" s="194"/>
      <c r="DT186" s="194"/>
      <c r="DU186" s="194"/>
      <c r="DV186" s="194"/>
      <c r="DW186" s="194"/>
      <c r="DX186" s="194"/>
      <c r="DY186" s="194"/>
      <c r="DZ186" s="194"/>
      <c r="EA186" s="194"/>
      <c r="EB186" s="194"/>
      <c r="EC186" s="194"/>
      <c r="ED186" s="194"/>
      <c r="EE186" s="194"/>
      <c r="EF186" s="194"/>
      <c r="EG186" s="194"/>
      <c r="EH186" s="194"/>
      <c r="EI186" s="194"/>
      <c r="EJ186" s="194"/>
      <c r="EK186" s="194"/>
      <c r="EL186" s="194"/>
      <c r="EM186" s="194"/>
      <c r="EN186" s="194"/>
      <c r="EO186" s="194"/>
      <c r="EP186" s="194"/>
      <c r="EQ186" s="194"/>
      <c r="ER186" s="194"/>
      <c r="ES186" s="194"/>
      <c r="ET186" s="194"/>
      <c r="EU186" s="194"/>
      <c r="EV186" s="194"/>
      <c r="EW186" s="194"/>
      <c r="EX186" s="194"/>
      <c r="EY186" s="194"/>
      <c r="EZ186" s="194"/>
      <c r="FA186" s="194"/>
      <c r="FB186" s="194"/>
      <c r="FC186" s="194"/>
      <c r="FD186" s="194"/>
      <c r="FE186" s="194"/>
      <c r="FF186" s="194"/>
      <c r="FG186" s="194"/>
      <c r="FH186" s="194"/>
      <c r="FI186" s="194"/>
      <c r="FJ186" s="194"/>
      <c r="FK186" s="194"/>
      <c r="FL186" s="194"/>
      <c r="FM186" s="194"/>
      <c r="FN186" s="194"/>
      <c r="FO186" s="194"/>
      <c r="FP186" s="194"/>
      <c r="FQ186" s="194"/>
      <c r="FR186" s="194"/>
      <c r="FS186" s="194"/>
      <c r="FT186" s="194"/>
      <c r="FU186" s="194"/>
      <c r="FV186" s="194"/>
      <c r="FW186" s="194"/>
      <c r="FX186" s="194"/>
      <c r="FY186" s="194"/>
      <c r="FZ186" s="194"/>
      <c r="GA186" s="194"/>
      <c r="GB186" s="194"/>
      <c r="GC186" s="194"/>
      <c r="GD186" s="194"/>
      <c r="GE186" s="194"/>
    </row>
    <row r="187" spans="1:187" ht="13.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483"/>
      <c r="BU187" s="484"/>
      <c r="BV187" s="484"/>
      <c r="BW187" s="484"/>
      <c r="BX187" s="484"/>
      <c r="BY187" s="485"/>
      <c r="BZ187" s="483"/>
      <c r="CA187" s="484"/>
      <c r="CB187" s="484"/>
      <c r="CC187" s="484"/>
      <c r="CD187" s="484"/>
      <c r="CE187" s="484"/>
      <c r="CF187" s="484"/>
      <c r="CG187" s="484"/>
      <c r="CH187" s="484"/>
      <c r="CI187" s="484"/>
      <c r="CJ187" s="484"/>
      <c r="CK187" s="485"/>
      <c r="CL187" s="483"/>
      <c r="CM187" s="484"/>
      <c r="CN187" s="484"/>
      <c r="CO187" s="484"/>
      <c r="CP187" s="484"/>
      <c r="CQ187" s="484"/>
      <c r="CR187" s="484"/>
      <c r="CS187" s="484"/>
      <c r="CT187" s="484"/>
      <c r="CU187" s="484"/>
      <c r="CV187" s="484"/>
      <c r="CW187" s="485"/>
      <c r="CX187" s="483"/>
      <c r="CY187" s="484"/>
      <c r="CZ187" s="484"/>
      <c r="DA187" s="484"/>
      <c r="DB187" s="484"/>
      <c r="DC187" s="484"/>
      <c r="DD187" s="484"/>
      <c r="DE187" s="484"/>
      <c r="DF187" s="484"/>
      <c r="DG187" s="484"/>
      <c r="DH187" s="484"/>
      <c r="DI187" s="490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  <c r="EO187" s="194"/>
      <c r="EP187" s="194"/>
      <c r="EQ187" s="194"/>
      <c r="ER187" s="194"/>
      <c r="ES187" s="194"/>
      <c r="ET187" s="194"/>
      <c r="EU187" s="194"/>
      <c r="EV187" s="194"/>
      <c r="EW187" s="194"/>
      <c r="EX187" s="194"/>
      <c r="EY187" s="194"/>
      <c r="EZ187" s="194"/>
      <c r="FA187" s="194"/>
      <c r="FB187" s="194"/>
      <c r="FC187" s="194"/>
      <c r="FD187" s="194"/>
      <c r="FE187" s="194"/>
      <c r="FF187" s="194"/>
      <c r="FG187" s="194"/>
      <c r="FH187" s="194"/>
      <c r="FI187" s="194"/>
      <c r="FJ187" s="194"/>
      <c r="FK187" s="194"/>
      <c r="FL187" s="194"/>
      <c r="FM187" s="194"/>
      <c r="FN187" s="194"/>
      <c r="FO187" s="194"/>
      <c r="FP187" s="194"/>
      <c r="FQ187" s="194"/>
      <c r="FR187" s="194"/>
      <c r="FS187" s="194"/>
      <c r="FT187" s="194"/>
      <c r="FU187" s="194"/>
      <c r="FV187" s="194"/>
      <c r="FW187" s="194"/>
      <c r="FX187" s="194"/>
      <c r="FY187" s="194"/>
      <c r="FZ187" s="194"/>
      <c r="GA187" s="194"/>
      <c r="GB187" s="194"/>
      <c r="GC187" s="194"/>
      <c r="GD187" s="194"/>
      <c r="GE187" s="194"/>
    </row>
    <row r="188" spans="1:187" ht="13.5">
      <c r="A188" s="194"/>
      <c r="B188" s="194"/>
      <c r="C188" s="194"/>
      <c r="D188" s="262">
        <v>250</v>
      </c>
      <c r="E188" s="262"/>
      <c r="F188" s="225"/>
      <c r="G188" s="225"/>
      <c r="H188" s="225"/>
      <c r="I188" s="225"/>
      <c r="J188" s="225"/>
      <c r="K188" s="225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483"/>
      <c r="BU188" s="484"/>
      <c r="BV188" s="484"/>
      <c r="BW188" s="484"/>
      <c r="BX188" s="484"/>
      <c r="BY188" s="485"/>
      <c r="BZ188" s="483"/>
      <c r="CA188" s="484"/>
      <c r="CB188" s="484"/>
      <c r="CC188" s="484"/>
      <c r="CD188" s="484"/>
      <c r="CE188" s="484"/>
      <c r="CF188" s="484"/>
      <c r="CG188" s="484"/>
      <c r="CH188" s="484"/>
      <c r="CI188" s="484"/>
      <c r="CJ188" s="484"/>
      <c r="CK188" s="485"/>
      <c r="CL188" s="483"/>
      <c r="CM188" s="484"/>
      <c r="CN188" s="484"/>
      <c r="CO188" s="484"/>
      <c r="CP188" s="484"/>
      <c r="CQ188" s="484"/>
      <c r="CR188" s="484"/>
      <c r="CS188" s="484"/>
      <c r="CT188" s="484"/>
      <c r="CU188" s="484"/>
      <c r="CV188" s="484"/>
      <c r="CW188" s="485"/>
      <c r="CX188" s="483"/>
      <c r="CY188" s="484"/>
      <c r="CZ188" s="484"/>
      <c r="DA188" s="484"/>
      <c r="DB188" s="484"/>
      <c r="DC188" s="484"/>
      <c r="DD188" s="484"/>
      <c r="DE188" s="484"/>
      <c r="DF188" s="484"/>
      <c r="DG188" s="484"/>
      <c r="DH188" s="484"/>
      <c r="DI188" s="490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  <c r="FF188" s="194"/>
      <c r="FG188" s="194"/>
      <c r="FH188" s="194"/>
      <c r="FI188" s="194"/>
      <c r="FJ188" s="194"/>
      <c r="FK188" s="194"/>
      <c r="FL188" s="194"/>
      <c r="FM188" s="194"/>
      <c r="FN188" s="194"/>
      <c r="FO188" s="194"/>
      <c r="FP188" s="194"/>
      <c r="FQ188" s="194"/>
      <c r="FR188" s="194"/>
      <c r="FS188" s="194"/>
      <c r="FT188" s="194"/>
      <c r="FU188" s="194"/>
      <c r="FV188" s="194"/>
      <c r="FW188" s="194"/>
      <c r="FX188" s="194"/>
      <c r="FY188" s="194"/>
      <c r="FZ188" s="194"/>
      <c r="GA188" s="194"/>
      <c r="GB188" s="194"/>
      <c r="GC188" s="194"/>
      <c r="GD188" s="194"/>
      <c r="GE188" s="194"/>
    </row>
    <row r="189" spans="1:187" ht="13.5">
      <c r="A189" s="194"/>
      <c r="B189" s="194"/>
      <c r="C189" s="194"/>
      <c r="D189" s="262"/>
      <c r="E189" s="262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486"/>
      <c r="BU189" s="487"/>
      <c r="BV189" s="487"/>
      <c r="BW189" s="487"/>
      <c r="BX189" s="487"/>
      <c r="BY189" s="488"/>
      <c r="BZ189" s="486"/>
      <c r="CA189" s="487"/>
      <c r="CB189" s="487"/>
      <c r="CC189" s="487"/>
      <c r="CD189" s="487"/>
      <c r="CE189" s="487"/>
      <c r="CF189" s="487"/>
      <c r="CG189" s="487"/>
      <c r="CH189" s="487"/>
      <c r="CI189" s="487"/>
      <c r="CJ189" s="487"/>
      <c r="CK189" s="488"/>
      <c r="CL189" s="486"/>
      <c r="CM189" s="487"/>
      <c r="CN189" s="487"/>
      <c r="CO189" s="487"/>
      <c r="CP189" s="487"/>
      <c r="CQ189" s="487"/>
      <c r="CR189" s="487"/>
      <c r="CS189" s="487"/>
      <c r="CT189" s="487"/>
      <c r="CU189" s="487"/>
      <c r="CV189" s="487"/>
      <c r="CW189" s="488"/>
      <c r="CX189" s="486"/>
      <c r="CY189" s="487"/>
      <c r="CZ189" s="487"/>
      <c r="DA189" s="487"/>
      <c r="DB189" s="487"/>
      <c r="DC189" s="487"/>
      <c r="DD189" s="487"/>
      <c r="DE189" s="487"/>
      <c r="DF189" s="487"/>
      <c r="DG189" s="487"/>
      <c r="DH189" s="487"/>
      <c r="DI189" s="491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  <c r="EO189" s="194"/>
      <c r="EP189" s="194"/>
      <c r="EQ189" s="194"/>
      <c r="ER189" s="194"/>
      <c r="ES189" s="194"/>
      <c r="ET189" s="194"/>
      <c r="EU189" s="194"/>
      <c r="EV189" s="194"/>
      <c r="EW189" s="194"/>
      <c r="EX189" s="194"/>
      <c r="EY189" s="194"/>
      <c r="EZ189" s="194"/>
      <c r="FA189" s="194"/>
      <c r="FB189" s="194"/>
      <c r="FC189" s="194"/>
      <c r="FD189" s="194"/>
      <c r="FE189" s="194"/>
      <c r="FF189" s="194"/>
      <c r="FG189" s="194"/>
      <c r="FH189" s="194"/>
      <c r="FI189" s="194"/>
      <c r="FJ189" s="194"/>
      <c r="FK189" s="194"/>
      <c r="FL189" s="194"/>
      <c r="FM189" s="194"/>
      <c r="FN189" s="194"/>
      <c r="FO189" s="194"/>
      <c r="FP189" s="194"/>
      <c r="FQ189" s="194"/>
      <c r="FR189" s="194"/>
      <c r="FS189" s="194"/>
      <c r="FT189" s="194"/>
      <c r="FU189" s="194"/>
      <c r="FV189" s="194"/>
      <c r="FW189" s="194"/>
      <c r="FX189" s="194"/>
      <c r="FY189" s="194"/>
      <c r="FZ189" s="194"/>
      <c r="GA189" s="194"/>
      <c r="GB189" s="194"/>
      <c r="GC189" s="194"/>
      <c r="GD189" s="194"/>
      <c r="GE189" s="194"/>
    </row>
    <row r="190" spans="1:187" ht="13.5">
      <c r="A190" s="194"/>
      <c r="B190" s="194"/>
      <c r="C190" s="194"/>
      <c r="D190" s="261">
        <f>$AN$134</f>
        <v>1219</v>
      </c>
      <c r="E190" s="261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  <c r="EO190" s="194"/>
      <c r="EP190" s="194"/>
      <c r="EQ190" s="194"/>
      <c r="ER190" s="194"/>
      <c r="ES190" s="194"/>
      <c r="ET190" s="194"/>
      <c r="EU190" s="194"/>
      <c r="EV190" s="194"/>
      <c r="EW190" s="194"/>
      <c r="EX190" s="194"/>
      <c r="EY190" s="194"/>
      <c r="EZ190" s="194"/>
      <c r="FA190" s="194"/>
      <c r="FB190" s="194"/>
      <c r="FC190" s="194"/>
      <c r="FD190" s="194"/>
      <c r="FE190" s="194"/>
      <c r="FF190" s="194"/>
      <c r="FG190" s="194"/>
      <c r="FH190" s="194"/>
      <c r="FI190" s="194"/>
      <c r="FJ190" s="194"/>
      <c r="FK190" s="194"/>
      <c r="FL190" s="194"/>
      <c r="FM190" s="194"/>
      <c r="FN190" s="194"/>
      <c r="FO190" s="194"/>
      <c r="FP190" s="194"/>
      <c r="FQ190" s="194"/>
      <c r="FR190" s="194"/>
      <c r="FS190" s="194"/>
      <c r="FT190" s="194"/>
      <c r="FU190" s="194"/>
      <c r="FV190" s="194"/>
      <c r="FW190" s="194"/>
      <c r="FX190" s="194"/>
      <c r="FY190" s="194"/>
      <c r="FZ190" s="194"/>
      <c r="GA190" s="194"/>
      <c r="GB190" s="194"/>
      <c r="GC190" s="194"/>
      <c r="GD190" s="194"/>
      <c r="GE190" s="194"/>
    </row>
    <row r="191" spans="1:187" ht="13.5">
      <c r="A191" s="194"/>
      <c r="B191" s="194"/>
      <c r="C191" s="194"/>
      <c r="D191" s="261"/>
      <c r="E191" s="261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4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194"/>
      <c r="EF191" s="194"/>
      <c r="EG191" s="194"/>
      <c r="EH191" s="194"/>
      <c r="EI191" s="194"/>
      <c r="EJ191" s="194"/>
      <c r="EK191" s="194"/>
      <c r="EL191" s="194"/>
      <c r="EM191" s="194"/>
      <c r="EN191" s="194"/>
      <c r="EO191" s="194"/>
      <c r="EP191" s="194"/>
      <c r="EQ191" s="194"/>
      <c r="ER191" s="194"/>
      <c r="ES191" s="194"/>
      <c r="ET191" s="194"/>
      <c r="EU191" s="194"/>
      <c r="EV191" s="194"/>
      <c r="EW191" s="194"/>
      <c r="EX191" s="194"/>
      <c r="EY191" s="194"/>
      <c r="EZ191" s="194"/>
      <c r="FA191" s="194"/>
      <c r="FB191" s="194"/>
      <c r="FC191" s="194"/>
      <c r="FD191" s="194"/>
      <c r="FE191" s="194"/>
      <c r="FF191" s="194"/>
      <c r="FG191" s="194"/>
      <c r="FH191" s="194"/>
      <c r="FI191" s="194"/>
      <c r="FJ191" s="194"/>
      <c r="FK191" s="194"/>
      <c r="FL191" s="194"/>
      <c r="FM191" s="194"/>
      <c r="FN191" s="194"/>
      <c r="FO191" s="194"/>
      <c r="FP191" s="194"/>
      <c r="FQ191" s="194"/>
      <c r="FR191" s="194"/>
      <c r="FS191" s="194"/>
      <c r="FT191" s="194"/>
      <c r="FU191" s="194"/>
      <c r="FV191" s="194"/>
      <c r="FW191" s="194"/>
      <c r="FX191" s="194"/>
      <c r="FY191" s="194"/>
      <c r="FZ191" s="194"/>
      <c r="GA191" s="194"/>
      <c r="GB191" s="194"/>
      <c r="GC191" s="194"/>
      <c r="GD191" s="194"/>
      <c r="GE191" s="194"/>
    </row>
    <row r="192" spans="1:187" ht="13.5">
      <c r="A192" s="194"/>
      <c r="B192" s="194"/>
      <c r="C192" s="194"/>
      <c r="D192" s="261"/>
      <c r="E192" s="261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  <c r="EO192" s="194"/>
      <c r="EP192" s="194"/>
      <c r="EQ192" s="194"/>
      <c r="ER192" s="194"/>
      <c r="ES192" s="194"/>
      <c r="ET192" s="194"/>
      <c r="EU192" s="194"/>
      <c r="EV192" s="194"/>
      <c r="EW192" s="194"/>
      <c r="EX192" s="194"/>
      <c r="EY192" s="194"/>
      <c r="EZ192" s="194"/>
      <c r="FA192" s="194"/>
      <c r="FB192" s="194"/>
      <c r="FC192" s="194"/>
      <c r="FD192" s="194"/>
      <c r="FE192" s="194"/>
      <c r="FF192" s="194"/>
      <c r="FG192" s="194"/>
      <c r="FH192" s="194"/>
      <c r="FI192" s="194"/>
      <c r="FJ192" s="194"/>
      <c r="FK192" s="194"/>
      <c r="FL192" s="194"/>
      <c r="FM192" s="194"/>
      <c r="FN192" s="194"/>
      <c r="FO192" s="194"/>
      <c r="FP192" s="194"/>
      <c r="FQ192" s="194"/>
      <c r="FR192" s="194"/>
      <c r="FS192" s="194"/>
      <c r="FT192" s="194"/>
      <c r="FU192" s="194"/>
      <c r="FV192" s="194"/>
      <c r="FW192" s="194"/>
      <c r="FX192" s="194"/>
      <c r="FY192" s="194"/>
      <c r="FZ192" s="194"/>
      <c r="GA192" s="194"/>
      <c r="GB192" s="194"/>
      <c r="GC192" s="194"/>
      <c r="GD192" s="194"/>
      <c r="GE192" s="194"/>
    </row>
    <row r="193" spans="1:187" ht="13.5">
      <c r="A193" s="194"/>
      <c r="B193" s="194"/>
      <c r="C193" s="194"/>
      <c r="D193" s="261"/>
      <c r="E193" s="261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194"/>
      <c r="DE193" s="194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94"/>
      <c r="DQ193" s="194"/>
      <c r="DR193" s="194"/>
      <c r="DS193" s="194"/>
      <c r="DT193" s="194"/>
      <c r="DU193" s="194"/>
      <c r="DV193" s="194"/>
      <c r="DW193" s="194"/>
      <c r="DX193" s="194"/>
      <c r="DY193" s="194"/>
      <c r="DZ193" s="194"/>
      <c r="EA193" s="194"/>
      <c r="EB193" s="194"/>
      <c r="EC193" s="194"/>
      <c r="ED193" s="194"/>
      <c r="EE193" s="194"/>
      <c r="EF193" s="194"/>
      <c r="EG193" s="194"/>
      <c r="EH193" s="194"/>
      <c r="EI193" s="194"/>
      <c r="EJ193" s="194"/>
      <c r="EK193" s="194"/>
      <c r="EL193" s="194"/>
      <c r="EM193" s="194"/>
      <c r="EN193" s="194"/>
      <c r="EO193" s="194"/>
      <c r="EP193" s="194"/>
      <c r="EQ193" s="194"/>
      <c r="ER193" s="194"/>
      <c r="ES193" s="194"/>
      <c r="ET193" s="194"/>
      <c r="EU193" s="194"/>
      <c r="EV193" s="194"/>
      <c r="EW193" s="194"/>
      <c r="EX193" s="194"/>
      <c r="EY193" s="194"/>
      <c r="EZ193" s="194"/>
      <c r="FA193" s="194"/>
      <c r="FB193" s="194"/>
      <c r="FC193" s="194"/>
      <c r="FD193" s="194"/>
      <c r="FE193" s="194"/>
      <c r="FF193" s="194"/>
      <c r="FG193" s="194"/>
      <c r="FH193" s="194"/>
      <c r="FI193" s="194"/>
      <c r="FJ193" s="194"/>
      <c r="FK193" s="194"/>
      <c r="FL193" s="194"/>
      <c r="FM193" s="194"/>
      <c r="FN193" s="194"/>
      <c r="FO193" s="194"/>
      <c r="FP193" s="194"/>
      <c r="FQ193" s="194"/>
      <c r="FR193" s="194"/>
      <c r="FS193" s="194"/>
      <c r="FT193" s="194"/>
      <c r="FU193" s="194"/>
      <c r="FV193" s="194"/>
      <c r="FW193" s="194"/>
      <c r="FX193" s="194"/>
      <c r="FY193" s="194"/>
      <c r="FZ193" s="194"/>
      <c r="GA193" s="194"/>
      <c r="GB193" s="194"/>
      <c r="GC193" s="194"/>
      <c r="GD193" s="194"/>
      <c r="GE193" s="194"/>
    </row>
    <row r="194" spans="1:187" ht="13.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89"/>
      <c r="BM194" s="190"/>
      <c r="BN194" s="190"/>
      <c r="BO194" s="190"/>
      <c r="BP194" s="190"/>
      <c r="BQ194" s="190"/>
      <c r="BR194" s="190"/>
      <c r="BS194" s="190"/>
      <c r="BT194" s="190"/>
      <c r="BU194" s="190"/>
      <c r="BV194" s="190"/>
      <c r="BW194" s="190"/>
      <c r="BX194" s="190"/>
      <c r="BY194" s="190"/>
      <c r="BZ194" s="190"/>
      <c r="CA194" s="190"/>
      <c r="CB194" s="190"/>
      <c r="CC194" s="190"/>
      <c r="CD194" s="190"/>
      <c r="CE194" s="190"/>
      <c r="CF194" s="190"/>
      <c r="CG194" s="190"/>
      <c r="CH194" s="190"/>
      <c r="CI194" s="190"/>
      <c r="CJ194" s="212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194"/>
      <c r="DY194" s="194"/>
      <c r="DZ194" s="194"/>
      <c r="EA194" s="194"/>
      <c r="EB194" s="194"/>
      <c r="EC194" s="194"/>
      <c r="ED194" s="194"/>
      <c r="EE194" s="194"/>
      <c r="EF194" s="194"/>
      <c r="EG194" s="194"/>
      <c r="EH194" s="194"/>
      <c r="EI194" s="194"/>
      <c r="EJ194" s="194"/>
      <c r="EK194" s="194"/>
      <c r="EL194" s="194"/>
      <c r="EM194" s="194"/>
      <c r="EN194" s="194"/>
      <c r="EO194" s="194"/>
      <c r="EP194" s="194"/>
      <c r="EQ194" s="194"/>
      <c r="ER194" s="194"/>
      <c r="ES194" s="194"/>
      <c r="ET194" s="194"/>
      <c r="EU194" s="194"/>
      <c r="EV194" s="194"/>
      <c r="EW194" s="194"/>
      <c r="EX194" s="194"/>
      <c r="EY194" s="194"/>
      <c r="EZ194" s="194"/>
      <c r="FA194" s="194"/>
      <c r="FB194" s="194"/>
      <c r="FC194" s="194"/>
      <c r="FD194" s="194"/>
      <c r="FE194" s="194"/>
      <c r="FF194" s="194"/>
      <c r="FG194" s="194"/>
      <c r="FH194" s="194"/>
      <c r="FI194" s="194"/>
      <c r="FJ194" s="194"/>
      <c r="FK194" s="194"/>
      <c r="FL194" s="194"/>
      <c r="FM194" s="194"/>
      <c r="FN194" s="194"/>
      <c r="FO194" s="194"/>
      <c r="FP194" s="194"/>
      <c r="FQ194" s="194"/>
      <c r="FR194" s="194"/>
      <c r="FS194" s="194"/>
      <c r="FT194" s="194"/>
      <c r="FU194" s="194"/>
      <c r="FV194" s="194"/>
      <c r="FW194" s="194"/>
      <c r="FX194" s="194"/>
      <c r="FY194" s="194"/>
      <c r="FZ194" s="194"/>
      <c r="GA194" s="194"/>
      <c r="GB194" s="194"/>
      <c r="GC194" s="194"/>
      <c r="GD194" s="194"/>
      <c r="GE194" s="194"/>
    </row>
    <row r="195" spans="1:187" ht="13.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212"/>
      <c r="BM195" s="212"/>
      <c r="BN195" s="212"/>
      <c r="BO195" s="212"/>
      <c r="BP195" s="212"/>
      <c r="BQ195" s="212"/>
      <c r="BR195" s="212"/>
      <c r="BS195" s="212"/>
      <c r="BT195" s="212"/>
      <c r="BU195" s="212"/>
      <c r="BV195" s="212"/>
      <c r="BW195" s="212"/>
      <c r="BX195" s="212"/>
      <c r="BY195" s="212"/>
      <c r="BZ195" s="212"/>
      <c r="CA195" s="212"/>
      <c r="CB195" s="212"/>
      <c r="CC195" s="212"/>
      <c r="CD195" s="212"/>
      <c r="CE195" s="212"/>
      <c r="CF195" s="212"/>
      <c r="CG195" s="212"/>
      <c r="CH195" s="212"/>
      <c r="CI195" s="212"/>
      <c r="CJ195" s="212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/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/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/>
      <c r="EO195" s="194"/>
      <c r="EP195" s="194"/>
      <c r="EQ195" s="194"/>
      <c r="ER195" s="194"/>
      <c r="ES195" s="194"/>
      <c r="ET195" s="194"/>
      <c r="EU195" s="194"/>
      <c r="EV195" s="194"/>
      <c r="EW195" s="194"/>
      <c r="EX195" s="194"/>
      <c r="EY195" s="194"/>
      <c r="EZ195" s="194"/>
      <c r="FA195" s="194"/>
      <c r="FB195" s="194"/>
      <c r="FC195" s="194"/>
      <c r="FD195" s="194"/>
      <c r="FE195" s="194"/>
      <c r="FF195" s="194"/>
      <c r="FG195" s="194"/>
      <c r="FH195" s="194"/>
      <c r="FI195" s="194"/>
      <c r="FJ195" s="194"/>
      <c r="FK195" s="194"/>
      <c r="FL195" s="194"/>
      <c r="FM195" s="194"/>
      <c r="FN195" s="194"/>
      <c r="FO195" s="194"/>
      <c r="FP195" s="194"/>
      <c r="FQ195" s="194"/>
      <c r="FR195" s="194"/>
      <c r="FS195" s="194"/>
      <c r="FT195" s="194"/>
      <c r="FU195" s="194"/>
      <c r="FV195" s="194"/>
      <c r="FW195" s="194"/>
      <c r="FX195" s="194"/>
      <c r="FY195" s="194"/>
      <c r="FZ195" s="194"/>
      <c r="GA195" s="194"/>
      <c r="GB195" s="194"/>
      <c r="GC195" s="194"/>
      <c r="GD195" s="194"/>
      <c r="GE195" s="194"/>
    </row>
    <row r="196" spans="1:187" ht="13.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0"/>
      <c r="BM196" s="189"/>
      <c r="BN196" s="190"/>
      <c r="BO196" s="190"/>
      <c r="BP196" s="190"/>
      <c r="BQ196" s="190"/>
      <c r="BR196" s="191"/>
      <c r="BS196" s="191"/>
      <c r="BT196" s="231"/>
      <c r="BU196" s="231"/>
      <c r="BV196" s="190"/>
      <c r="BW196" s="190"/>
      <c r="BX196" s="190"/>
      <c r="BY196" s="190"/>
      <c r="BZ196" s="191"/>
      <c r="CA196" s="191"/>
      <c r="CB196" s="191"/>
      <c r="CC196" s="191"/>
      <c r="CD196" s="190"/>
      <c r="CE196" s="190"/>
      <c r="CF196" s="190"/>
      <c r="CG196" s="190"/>
      <c r="CH196" s="190"/>
      <c r="CI196" s="190"/>
      <c r="CJ196" s="212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94"/>
      <c r="DQ196" s="194"/>
      <c r="DR196" s="194"/>
      <c r="DS196" s="194"/>
      <c r="DT196" s="194"/>
      <c r="DU196" s="194"/>
      <c r="DV196" s="194"/>
      <c r="DW196" s="194"/>
      <c r="DX196" s="194"/>
      <c r="DY196" s="194"/>
      <c r="DZ196" s="194"/>
      <c r="EA196" s="194"/>
      <c r="EB196" s="194"/>
      <c r="EC196" s="194"/>
      <c r="ED196" s="194"/>
      <c r="EE196" s="194"/>
      <c r="EF196" s="194"/>
      <c r="EG196" s="194"/>
      <c r="EH196" s="194"/>
      <c r="EI196" s="194"/>
      <c r="EJ196" s="194"/>
      <c r="EK196" s="194"/>
      <c r="EL196" s="194"/>
      <c r="EM196" s="194"/>
      <c r="EN196" s="194"/>
      <c r="EO196" s="194"/>
      <c r="EP196" s="194"/>
      <c r="EQ196" s="194"/>
      <c r="ER196" s="194"/>
      <c r="ES196" s="194"/>
      <c r="ET196" s="194"/>
      <c r="EU196" s="194"/>
      <c r="EV196" s="194"/>
      <c r="EW196" s="194"/>
      <c r="EX196" s="194"/>
      <c r="EY196" s="194"/>
      <c r="EZ196" s="194"/>
      <c r="FA196" s="194"/>
      <c r="FB196" s="194"/>
      <c r="FC196" s="194"/>
      <c r="FD196" s="194"/>
      <c r="FE196" s="194"/>
      <c r="FF196" s="194"/>
      <c r="FG196" s="194"/>
      <c r="FH196" s="194"/>
      <c r="FI196" s="194"/>
      <c r="FJ196" s="194"/>
      <c r="FK196" s="194"/>
      <c r="FL196" s="194"/>
      <c r="FM196" s="194"/>
      <c r="FN196" s="194"/>
      <c r="FO196" s="194"/>
      <c r="FP196" s="194"/>
      <c r="FQ196" s="194"/>
      <c r="FR196" s="194"/>
      <c r="FS196" s="194"/>
      <c r="FT196" s="194"/>
      <c r="FU196" s="194"/>
      <c r="FV196" s="194"/>
      <c r="FW196" s="194"/>
      <c r="FX196" s="194"/>
      <c r="FY196" s="194"/>
      <c r="FZ196" s="194"/>
      <c r="GA196" s="194"/>
      <c r="GB196" s="194"/>
      <c r="GC196" s="194"/>
      <c r="GD196" s="194"/>
      <c r="GE196" s="194"/>
    </row>
    <row r="197" spans="1:187" ht="13.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0"/>
      <c r="BM197" s="190"/>
      <c r="BN197" s="190"/>
      <c r="BO197" s="190"/>
      <c r="BP197" s="190"/>
      <c r="BQ197" s="190"/>
      <c r="BR197" s="191"/>
      <c r="BS197" s="191"/>
      <c r="BT197" s="231"/>
      <c r="BU197" s="190"/>
      <c r="BV197" s="190"/>
      <c r="BW197" s="190"/>
      <c r="BX197" s="192"/>
      <c r="BY197" s="231"/>
      <c r="BZ197" s="231"/>
      <c r="CA197" s="231"/>
      <c r="CB197" s="231"/>
      <c r="CC197" s="190"/>
      <c r="CD197" s="191"/>
      <c r="CE197" s="191"/>
      <c r="CF197" s="191"/>
      <c r="CG197" s="191"/>
      <c r="CH197" s="190"/>
      <c r="CI197" s="190"/>
      <c r="CJ197" s="212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94"/>
      <c r="DQ197" s="194"/>
      <c r="DR197" s="194"/>
      <c r="DS197" s="194"/>
      <c r="DT197" s="194"/>
      <c r="DU197" s="194"/>
      <c r="DV197" s="194"/>
      <c r="DW197" s="194"/>
      <c r="DX197" s="194"/>
      <c r="DY197" s="194"/>
      <c r="DZ197" s="194"/>
      <c r="EA197" s="194"/>
      <c r="EB197" s="194"/>
      <c r="EC197" s="194"/>
      <c r="ED197" s="194"/>
      <c r="EE197" s="194"/>
      <c r="EF197" s="194"/>
      <c r="EG197" s="194"/>
      <c r="EH197" s="194"/>
      <c r="EI197" s="194"/>
      <c r="EJ197" s="194"/>
      <c r="EK197" s="194"/>
      <c r="EL197" s="194"/>
      <c r="EM197" s="194"/>
      <c r="EN197" s="194"/>
      <c r="EO197" s="194"/>
      <c r="EP197" s="194"/>
      <c r="EQ197" s="194"/>
      <c r="ER197" s="194"/>
      <c r="ES197" s="194"/>
      <c r="ET197" s="194"/>
      <c r="EU197" s="194"/>
      <c r="EV197" s="194"/>
      <c r="EW197" s="194"/>
      <c r="EX197" s="194"/>
      <c r="EY197" s="194"/>
      <c r="EZ197" s="194"/>
      <c r="FA197" s="194"/>
      <c r="FB197" s="194"/>
      <c r="FC197" s="194"/>
      <c r="FD197" s="194"/>
      <c r="FE197" s="194"/>
      <c r="FF197" s="194"/>
      <c r="FG197" s="194"/>
      <c r="FH197" s="194"/>
      <c r="FI197" s="194"/>
      <c r="FJ197" s="194"/>
      <c r="FK197" s="194"/>
      <c r="FL197" s="194"/>
      <c r="FM197" s="194"/>
      <c r="FN197" s="194"/>
      <c r="FO197" s="194"/>
      <c r="FP197" s="194"/>
      <c r="FQ197" s="194"/>
      <c r="FR197" s="194"/>
      <c r="FS197" s="194"/>
      <c r="FT197" s="194"/>
      <c r="FU197" s="194"/>
      <c r="FV197" s="194"/>
      <c r="FW197" s="194"/>
      <c r="FX197" s="194"/>
      <c r="FY197" s="194"/>
      <c r="FZ197" s="194"/>
      <c r="GA197" s="194"/>
      <c r="GB197" s="194"/>
      <c r="GC197" s="194"/>
      <c r="GD197" s="194"/>
      <c r="GE197" s="194"/>
    </row>
    <row r="198" spans="1:187" ht="13.5">
      <c r="A198" s="194"/>
      <c r="B198" s="194"/>
      <c r="C198" s="194"/>
      <c r="D198" s="194"/>
      <c r="E198" s="194"/>
      <c r="F198" s="194" t="s">
        <v>154</v>
      </c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0"/>
      <c r="BM198" s="189"/>
      <c r="BN198" s="190"/>
      <c r="BO198" s="190"/>
      <c r="BP198" s="190"/>
      <c r="BQ198" s="190"/>
      <c r="BR198" s="191"/>
      <c r="BS198" s="191"/>
      <c r="BT198" s="231"/>
      <c r="BU198" s="190"/>
      <c r="BV198" s="190"/>
      <c r="BW198" s="190"/>
      <c r="BX198" s="192"/>
      <c r="BY198" s="231"/>
      <c r="BZ198" s="231"/>
      <c r="CA198" s="231"/>
      <c r="CB198" s="231"/>
      <c r="CC198" s="190"/>
      <c r="CD198" s="191"/>
      <c r="CE198" s="191"/>
      <c r="CF198" s="191"/>
      <c r="CG198" s="191"/>
      <c r="CH198" s="190"/>
      <c r="CI198" s="190"/>
      <c r="CJ198" s="212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  <c r="EO198" s="194"/>
      <c r="EP198" s="194"/>
      <c r="EQ198" s="194"/>
      <c r="ER198" s="194"/>
      <c r="ES198" s="194"/>
      <c r="ET198" s="194"/>
      <c r="EU198" s="194"/>
      <c r="EV198" s="194"/>
      <c r="EW198" s="194"/>
      <c r="EX198" s="194"/>
      <c r="EY198" s="194"/>
      <c r="EZ198" s="194"/>
      <c r="FA198" s="194"/>
      <c r="FB198" s="194"/>
      <c r="FC198" s="194"/>
      <c r="FD198" s="194"/>
      <c r="FE198" s="194"/>
      <c r="FF198" s="194"/>
      <c r="FG198" s="194"/>
      <c r="FH198" s="194"/>
      <c r="FI198" s="194"/>
      <c r="FJ198" s="194"/>
      <c r="FK198" s="194"/>
      <c r="FL198" s="194"/>
      <c r="FM198" s="194"/>
      <c r="FN198" s="194"/>
      <c r="FO198" s="194"/>
      <c r="FP198" s="194"/>
      <c r="FQ198" s="194"/>
      <c r="FR198" s="194"/>
      <c r="FS198" s="194"/>
      <c r="FT198" s="194"/>
      <c r="FU198" s="194"/>
      <c r="FV198" s="194"/>
      <c r="FW198" s="194"/>
      <c r="FX198" s="194"/>
      <c r="FY198" s="194"/>
      <c r="FZ198" s="194"/>
      <c r="GA198" s="194"/>
      <c r="GB198" s="194"/>
      <c r="GC198" s="194"/>
      <c r="GD198" s="194"/>
      <c r="GE198" s="194"/>
    </row>
    <row r="199" spans="1:187" ht="13.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94"/>
      <c r="EL199" s="194"/>
      <c r="EM199" s="194"/>
      <c r="EN199" s="194"/>
      <c r="EO199" s="194"/>
      <c r="EP199" s="194"/>
      <c r="EQ199" s="194"/>
      <c r="ER199" s="194"/>
      <c r="ES199" s="194"/>
      <c r="ET199" s="194"/>
      <c r="EU199" s="194"/>
      <c r="EV199" s="194"/>
      <c r="EW199" s="194"/>
      <c r="EX199" s="194"/>
      <c r="EY199" s="194"/>
      <c r="EZ199" s="194"/>
      <c r="FA199" s="194"/>
      <c r="FB199" s="194"/>
      <c r="FC199" s="194"/>
      <c r="FD199" s="194"/>
      <c r="FE199" s="194"/>
      <c r="FF199" s="194"/>
      <c r="FG199" s="194"/>
      <c r="FH199" s="194"/>
      <c r="FI199" s="194"/>
      <c r="FJ199" s="194"/>
      <c r="FK199" s="194"/>
      <c r="FL199" s="194"/>
      <c r="FM199" s="194"/>
      <c r="FN199" s="194"/>
      <c r="FO199" s="194"/>
      <c r="FP199" s="194"/>
      <c r="FQ199" s="194"/>
      <c r="FR199" s="194"/>
      <c r="FS199" s="194"/>
      <c r="FT199" s="194"/>
      <c r="FU199" s="194"/>
      <c r="FV199" s="194"/>
      <c r="FW199" s="194"/>
      <c r="FX199" s="194"/>
      <c r="FY199" s="194"/>
      <c r="FZ199" s="194"/>
      <c r="GA199" s="194"/>
      <c r="GB199" s="194"/>
      <c r="GC199" s="194"/>
      <c r="GD199" s="194"/>
      <c r="GE199" s="194"/>
    </row>
    <row r="200" spans="1:187" ht="13.5">
      <c r="A200" s="194"/>
      <c r="B200" s="194"/>
      <c r="C200" s="194"/>
      <c r="D200" s="194"/>
      <c r="E200" s="194"/>
      <c r="F200" s="194" t="s">
        <v>155</v>
      </c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4"/>
      <c r="EM200" s="194"/>
      <c r="EN200" s="194"/>
      <c r="EO200" s="194"/>
      <c r="EP200" s="194"/>
      <c r="EQ200" s="194"/>
      <c r="ER200" s="194"/>
      <c r="ES200" s="194"/>
      <c r="ET200" s="194"/>
      <c r="EU200" s="194"/>
      <c r="EV200" s="194"/>
      <c r="EW200" s="194"/>
      <c r="EX200" s="194"/>
      <c r="EY200" s="194"/>
      <c r="EZ200" s="194"/>
      <c r="FA200" s="194"/>
      <c r="FB200" s="194"/>
      <c r="FC200" s="194"/>
      <c r="FD200" s="194"/>
      <c r="FE200" s="194"/>
      <c r="FF200" s="194"/>
      <c r="FG200" s="194"/>
      <c r="FH200" s="194"/>
      <c r="FI200" s="194"/>
      <c r="FJ200" s="194"/>
      <c r="FK200" s="194"/>
      <c r="FL200" s="194"/>
      <c r="FM200" s="194"/>
      <c r="FN200" s="194"/>
      <c r="FO200" s="194"/>
      <c r="FP200" s="194"/>
      <c r="FQ200" s="194"/>
      <c r="FR200" s="194"/>
      <c r="FS200" s="194"/>
      <c r="FT200" s="194"/>
      <c r="FU200" s="194"/>
      <c r="FV200" s="194"/>
      <c r="FW200" s="194"/>
      <c r="FX200" s="194"/>
      <c r="FY200" s="194"/>
      <c r="FZ200" s="194"/>
      <c r="GA200" s="194"/>
      <c r="GB200" s="194"/>
      <c r="GC200" s="194"/>
      <c r="GD200" s="194"/>
      <c r="GE200" s="194"/>
    </row>
    <row r="201" spans="1:187" ht="13.5">
      <c r="A201" s="194"/>
      <c r="B201" s="194"/>
      <c r="C201" s="194"/>
      <c r="D201" s="194"/>
      <c r="E201" s="194"/>
      <c r="F201" s="194"/>
      <c r="G201" s="273" t="s">
        <v>150</v>
      </c>
      <c r="H201" s="273"/>
      <c r="I201" s="268" t="s">
        <v>63</v>
      </c>
      <c r="J201" s="268"/>
      <c r="K201" s="271">
        <f>$M$167</f>
        <v>3246.358126656705</v>
      </c>
      <c r="L201" s="271"/>
      <c r="M201" s="271"/>
      <c r="N201" s="271"/>
      <c r="O201" s="273" t="s">
        <v>64</v>
      </c>
      <c r="P201" s="273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  <c r="EN201" s="194"/>
      <c r="EO201" s="194"/>
      <c r="EP201" s="194"/>
      <c r="EQ201" s="194"/>
      <c r="ER201" s="194"/>
      <c r="ES201" s="194"/>
      <c r="ET201" s="194"/>
      <c r="EU201" s="194"/>
      <c r="EV201" s="194"/>
      <c r="EW201" s="194"/>
      <c r="EX201" s="194"/>
      <c r="EY201" s="194"/>
      <c r="EZ201" s="194"/>
      <c r="FA201" s="194"/>
      <c r="FB201" s="194"/>
      <c r="FC201" s="194"/>
      <c r="FD201" s="194"/>
      <c r="FE201" s="194"/>
      <c r="FF201" s="194"/>
      <c r="FG201" s="194"/>
      <c r="FH201" s="194"/>
      <c r="FI201" s="194"/>
      <c r="FJ201" s="194"/>
      <c r="FK201" s="194"/>
      <c r="FL201" s="194"/>
      <c r="FM201" s="194"/>
      <c r="FN201" s="194"/>
      <c r="FO201" s="194"/>
      <c r="FP201" s="194"/>
      <c r="FQ201" s="194"/>
      <c r="FR201" s="194"/>
      <c r="FS201" s="194"/>
      <c r="FT201" s="194"/>
      <c r="FU201" s="194"/>
      <c r="FV201" s="194"/>
      <c r="FW201" s="194"/>
      <c r="FX201" s="194"/>
      <c r="FY201" s="194"/>
      <c r="FZ201" s="194"/>
      <c r="GA201" s="194"/>
      <c r="GB201" s="194"/>
      <c r="GC201" s="194"/>
      <c r="GD201" s="194"/>
      <c r="GE201" s="194"/>
    </row>
    <row r="202" spans="1:187" ht="13.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M202" s="194"/>
      <c r="EN202" s="194"/>
      <c r="EO202" s="194"/>
      <c r="EP202" s="194"/>
      <c r="EQ202" s="194"/>
      <c r="ER202" s="194"/>
      <c r="ES202" s="194"/>
      <c r="ET202" s="194"/>
      <c r="EU202" s="194"/>
      <c r="EV202" s="194"/>
      <c r="EW202" s="194"/>
      <c r="EX202" s="194"/>
      <c r="EY202" s="194"/>
      <c r="EZ202" s="194"/>
      <c r="FA202" s="194"/>
      <c r="FB202" s="194"/>
      <c r="FC202" s="194"/>
      <c r="FD202" s="194"/>
      <c r="FE202" s="194"/>
      <c r="FF202" s="194"/>
      <c r="FG202" s="194"/>
      <c r="FH202" s="194"/>
      <c r="FI202" s="194"/>
      <c r="FJ202" s="194"/>
      <c r="FK202" s="194"/>
      <c r="FL202" s="194"/>
      <c r="FM202" s="194"/>
      <c r="FN202" s="194"/>
      <c r="FO202" s="194"/>
      <c r="FP202" s="194"/>
      <c r="FQ202" s="194"/>
      <c r="FR202" s="194"/>
      <c r="FS202" s="194"/>
      <c r="FT202" s="194"/>
      <c r="FU202" s="194"/>
      <c r="FV202" s="194"/>
      <c r="FW202" s="194"/>
      <c r="FX202" s="194"/>
      <c r="FY202" s="194"/>
      <c r="FZ202" s="194"/>
      <c r="GA202" s="194"/>
      <c r="GB202" s="194"/>
      <c r="GC202" s="194"/>
      <c r="GD202" s="194"/>
      <c r="GE202" s="194"/>
    </row>
    <row r="203" spans="1:187" ht="13.5">
      <c r="A203" s="194"/>
      <c r="B203" s="194"/>
      <c r="C203" s="194"/>
      <c r="D203" s="194"/>
      <c r="E203" s="194"/>
      <c r="F203" s="194" t="s">
        <v>156</v>
      </c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273" t="s">
        <v>94</v>
      </c>
      <c r="X203" s="273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215"/>
      <c r="BI203" s="215"/>
      <c r="BJ203" s="215"/>
      <c r="BK203" s="215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M203" s="194"/>
      <c r="EN203" s="194"/>
      <c r="EO203" s="194"/>
      <c r="EP203" s="194"/>
      <c r="EQ203" s="194"/>
      <c r="ER203" s="194"/>
      <c r="ES203" s="194"/>
      <c r="ET203" s="194"/>
      <c r="EU203" s="194"/>
      <c r="EV203" s="194"/>
      <c r="EW203" s="194"/>
      <c r="EX203" s="194"/>
      <c r="EY203" s="194"/>
      <c r="EZ203" s="194"/>
      <c r="FA203" s="194"/>
      <c r="FB203" s="194"/>
      <c r="FC203" s="194"/>
      <c r="FD203" s="194"/>
      <c r="FE203" s="194"/>
      <c r="FF203" s="194"/>
      <c r="FG203" s="194"/>
      <c r="FH203" s="194"/>
      <c r="FI203" s="194"/>
      <c r="FJ203" s="194"/>
      <c r="FK203" s="194"/>
      <c r="FL203" s="194"/>
      <c r="FM203" s="194"/>
      <c r="FN203" s="194"/>
      <c r="FO203" s="194"/>
      <c r="FP203" s="194"/>
      <c r="FQ203" s="194"/>
      <c r="FR203" s="194"/>
      <c r="FS203" s="194"/>
      <c r="FT203" s="194"/>
      <c r="FU203" s="194"/>
      <c r="FV203" s="194"/>
      <c r="FW203" s="194"/>
      <c r="FX203" s="194"/>
      <c r="FY203" s="194"/>
      <c r="FZ203" s="194"/>
      <c r="GA203" s="194"/>
      <c r="GB203" s="194"/>
      <c r="GC203" s="194"/>
      <c r="GD203" s="194"/>
      <c r="GE203" s="194"/>
    </row>
    <row r="204" spans="1:187" ht="13.5">
      <c r="A204" s="194"/>
      <c r="B204" s="194"/>
      <c r="C204" s="194"/>
      <c r="D204" s="194"/>
      <c r="E204" s="194"/>
      <c r="F204" s="194"/>
      <c r="G204" s="273" t="s">
        <v>94</v>
      </c>
      <c r="H204" s="273"/>
      <c r="I204" s="268" t="s">
        <v>63</v>
      </c>
      <c r="J204" s="268"/>
      <c r="K204" s="268" t="s">
        <v>150</v>
      </c>
      <c r="L204" s="268"/>
      <c r="M204" s="268"/>
      <c r="N204" s="268"/>
      <c r="O204" s="268" t="s">
        <v>147</v>
      </c>
      <c r="P204" s="268"/>
      <c r="Q204" s="273">
        <v>2</v>
      </c>
      <c r="R204" s="273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 t="s">
        <v>157</v>
      </c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215"/>
      <c r="BI204" s="215"/>
      <c r="BJ204" s="215"/>
      <c r="BK204" s="215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/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/>
      <c r="EO204" s="194"/>
      <c r="EP204" s="194"/>
      <c r="EQ204" s="194"/>
      <c r="ER204" s="194"/>
      <c r="ES204" s="194"/>
      <c r="ET204" s="194"/>
      <c r="EU204" s="194"/>
      <c r="EV204" s="194"/>
      <c r="EW204" s="194"/>
      <c r="EX204" s="194"/>
      <c r="EY204" s="194"/>
      <c r="EZ204" s="194"/>
      <c r="FA204" s="194"/>
      <c r="FB204" s="194"/>
      <c r="FC204" s="194"/>
      <c r="FD204" s="194"/>
      <c r="FE204" s="194"/>
      <c r="FF204" s="194"/>
      <c r="FG204" s="194"/>
      <c r="FH204" s="194"/>
      <c r="FI204" s="194"/>
      <c r="FJ204" s="194"/>
      <c r="FK204" s="194"/>
      <c r="FL204" s="194"/>
      <c r="FM204" s="194"/>
      <c r="FN204" s="194"/>
      <c r="FO204" s="194"/>
      <c r="FP204" s="194"/>
      <c r="FQ204" s="194"/>
      <c r="FR204" s="194"/>
      <c r="FS204" s="194"/>
      <c r="FT204" s="194"/>
      <c r="FU204" s="194"/>
      <c r="FV204" s="194"/>
      <c r="FW204" s="194"/>
      <c r="FX204" s="194"/>
      <c r="FY204" s="194"/>
      <c r="FZ204" s="194"/>
      <c r="GA204" s="194"/>
      <c r="GB204" s="194"/>
      <c r="GC204" s="194"/>
      <c r="GD204" s="194"/>
      <c r="GE204" s="194"/>
    </row>
    <row r="205" spans="1:187" ht="13.5">
      <c r="A205" s="194"/>
      <c r="B205" s="194"/>
      <c r="C205" s="194"/>
      <c r="D205" s="194"/>
      <c r="E205" s="194"/>
      <c r="F205" s="194"/>
      <c r="G205" s="194"/>
      <c r="H205" s="194"/>
      <c r="I205" s="268" t="s">
        <v>63</v>
      </c>
      <c r="J205" s="268"/>
      <c r="K205" s="271">
        <f>+$K$201</f>
        <v>3246.358126656705</v>
      </c>
      <c r="L205" s="271"/>
      <c r="M205" s="271"/>
      <c r="N205" s="271"/>
      <c r="O205" s="268" t="s">
        <v>147</v>
      </c>
      <c r="P205" s="268"/>
      <c r="Q205" s="273">
        <v>2</v>
      </c>
      <c r="R205" s="273"/>
      <c r="S205" s="268" t="s">
        <v>63</v>
      </c>
      <c r="T205" s="268"/>
      <c r="U205" s="272">
        <f>ROUND($K$205/$Q$205,3)</f>
        <v>1623.179</v>
      </c>
      <c r="V205" s="272"/>
      <c r="W205" s="272"/>
      <c r="X205" s="272"/>
      <c r="Y205" s="273" t="s">
        <v>64</v>
      </c>
      <c r="Z205" s="273"/>
      <c r="AA205" s="275" t="str">
        <f>IF($U$205&lt;=$AY$205,"≦","＞")</f>
        <v>≦</v>
      </c>
      <c r="AB205" s="275" t="str">
        <f>IF($M$26&lt;=$T$26,"＜","＞")</f>
        <v>＜</v>
      </c>
      <c r="AC205" s="273">
        <v>1.3</v>
      </c>
      <c r="AD205" s="273"/>
      <c r="AE205" s="273"/>
      <c r="AF205" s="273" t="s">
        <v>158</v>
      </c>
      <c r="AG205" s="273"/>
      <c r="AH205" s="194"/>
      <c r="AI205" s="194"/>
      <c r="AJ205" s="268" t="s">
        <v>63</v>
      </c>
      <c r="AK205" s="268"/>
      <c r="AL205" s="273">
        <v>1.3</v>
      </c>
      <c r="AM205" s="273"/>
      <c r="AN205" s="273"/>
      <c r="AO205" s="273" t="s">
        <v>34</v>
      </c>
      <c r="AP205" s="273"/>
      <c r="AQ205" s="283">
        <f>$AZ$178</f>
        <v>4900</v>
      </c>
      <c r="AR205" s="283"/>
      <c r="AS205" s="283"/>
      <c r="AT205" s="283"/>
      <c r="AU205" s="287" t="s">
        <v>64</v>
      </c>
      <c r="AV205" s="287"/>
      <c r="AW205" s="286" t="s">
        <v>63</v>
      </c>
      <c r="AX205" s="286"/>
      <c r="AY205" s="283">
        <f>ROUND($AL$205*$AQ$205,3)</f>
        <v>6370</v>
      </c>
      <c r="AZ205" s="283"/>
      <c r="BA205" s="283"/>
      <c r="BB205" s="283"/>
      <c r="BC205" s="273" t="s">
        <v>64</v>
      </c>
      <c r="BD205" s="273"/>
      <c r="BE205" s="194"/>
      <c r="BF205" s="194"/>
      <c r="BG205" s="194"/>
      <c r="BH205" s="215"/>
      <c r="BI205" s="215"/>
      <c r="BJ205" s="215"/>
      <c r="BK205" s="215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  <c r="DT205" s="194"/>
      <c r="DU205" s="194"/>
      <c r="DV205" s="194"/>
      <c r="DW205" s="194"/>
      <c r="DX205" s="194"/>
      <c r="DY205" s="194"/>
      <c r="DZ205" s="194"/>
      <c r="EA205" s="194"/>
      <c r="EB205" s="194"/>
      <c r="EC205" s="194"/>
      <c r="ED205" s="194"/>
      <c r="EE205" s="194"/>
      <c r="EF205" s="194"/>
      <c r="EG205" s="194"/>
      <c r="EH205" s="194"/>
      <c r="EI205" s="194"/>
      <c r="EJ205" s="194"/>
      <c r="EK205" s="194"/>
      <c r="EL205" s="194"/>
      <c r="EM205" s="194"/>
      <c r="EN205" s="194"/>
      <c r="EO205" s="194"/>
      <c r="EP205" s="194"/>
      <c r="EQ205" s="194"/>
      <c r="ER205" s="194"/>
      <c r="ES205" s="194"/>
      <c r="ET205" s="194"/>
      <c r="EU205" s="194"/>
      <c r="EV205" s="194"/>
      <c r="EW205" s="194"/>
      <c r="EX205" s="194"/>
      <c r="EY205" s="194"/>
      <c r="EZ205" s="194"/>
      <c r="FA205" s="194"/>
      <c r="FB205" s="194"/>
      <c r="FC205" s="194"/>
      <c r="FD205" s="194"/>
      <c r="FE205" s="194"/>
      <c r="FF205" s="194"/>
      <c r="FG205" s="194"/>
      <c r="FH205" s="194"/>
      <c r="FI205" s="194"/>
      <c r="FJ205" s="194"/>
      <c r="FK205" s="194"/>
      <c r="FL205" s="194"/>
      <c r="FM205" s="194"/>
      <c r="FN205" s="194"/>
      <c r="FO205" s="194"/>
      <c r="FP205" s="194"/>
      <c r="FQ205" s="194"/>
      <c r="FR205" s="194"/>
      <c r="FS205" s="194"/>
      <c r="FT205" s="194"/>
      <c r="FU205" s="194"/>
      <c r="FV205" s="194"/>
      <c r="FW205" s="194"/>
      <c r="FX205" s="194"/>
      <c r="FY205" s="194"/>
      <c r="FZ205" s="194"/>
      <c r="GA205" s="194"/>
      <c r="GB205" s="194"/>
      <c r="GC205" s="194"/>
      <c r="GD205" s="194"/>
      <c r="GE205" s="194"/>
    </row>
    <row r="206" spans="1:187" ht="13.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249">
        <f>IF($U$205&lt;=$AY$205,"","NG")</f>
      </c>
      <c r="AX206" s="249"/>
      <c r="AY206" s="249"/>
      <c r="AZ206" s="249"/>
      <c r="BA206" s="194"/>
      <c r="BB206" s="194"/>
      <c r="BC206" s="194"/>
      <c r="BD206" s="194"/>
      <c r="BE206" s="194"/>
      <c r="BF206" s="194"/>
      <c r="BG206" s="194"/>
      <c r="BH206" s="215"/>
      <c r="BI206" s="215"/>
      <c r="BJ206" s="215"/>
      <c r="BK206" s="215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94"/>
      <c r="DQ206" s="194"/>
      <c r="DR206" s="194"/>
      <c r="DS206" s="194"/>
      <c r="DT206" s="194"/>
      <c r="DU206" s="194"/>
      <c r="DV206" s="194"/>
      <c r="DW206" s="194"/>
      <c r="DX206" s="194"/>
      <c r="DY206" s="194"/>
      <c r="DZ206" s="194"/>
      <c r="EA206" s="194"/>
      <c r="EB206" s="194"/>
      <c r="EC206" s="194"/>
      <c r="ED206" s="194"/>
      <c r="EE206" s="194"/>
      <c r="EF206" s="194"/>
      <c r="EG206" s="194"/>
      <c r="EH206" s="194"/>
      <c r="EI206" s="194"/>
      <c r="EJ206" s="194"/>
      <c r="EK206" s="194"/>
      <c r="EL206" s="194"/>
      <c r="EM206" s="194"/>
      <c r="EN206" s="194"/>
      <c r="EO206" s="194"/>
      <c r="EP206" s="194"/>
      <c r="EQ206" s="194"/>
      <c r="ER206" s="194"/>
      <c r="ES206" s="194"/>
      <c r="ET206" s="194"/>
      <c r="EU206" s="194"/>
      <c r="EV206" s="194"/>
      <c r="EW206" s="194"/>
      <c r="EX206" s="194"/>
      <c r="EY206" s="194"/>
      <c r="EZ206" s="194"/>
      <c r="FA206" s="194"/>
      <c r="FB206" s="194"/>
      <c r="FC206" s="194"/>
      <c r="FD206" s="194"/>
      <c r="FE206" s="194"/>
      <c r="FF206" s="194"/>
      <c r="FG206" s="194"/>
      <c r="FH206" s="194"/>
      <c r="FI206" s="194"/>
      <c r="FJ206" s="194"/>
      <c r="FK206" s="194"/>
      <c r="FL206" s="194"/>
      <c r="FM206" s="194"/>
      <c r="FN206" s="194"/>
      <c r="FO206" s="194"/>
      <c r="FP206" s="194"/>
      <c r="FQ206" s="194"/>
      <c r="FR206" s="194"/>
      <c r="FS206" s="194"/>
      <c r="FT206" s="194"/>
      <c r="FU206" s="194"/>
      <c r="FV206" s="194"/>
      <c r="FW206" s="194"/>
      <c r="FX206" s="194"/>
      <c r="FY206" s="194"/>
      <c r="FZ206" s="194"/>
      <c r="GA206" s="194"/>
      <c r="GB206" s="194"/>
      <c r="GC206" s="194"/>
      <c r="GD206" s="194"/>
      <c r="GE206" s="194"/>
    </row>
    <row r="207" spans="1:187" ht="13.5">
      <c r="A207" s="194"/>
      <c r="B207" s="194"/>
      <c r="C207" s="194"/>
      <c r="D207" s="199" t="s">
        <v>159</v>
      </c>
      <c r="E207" s="194"/>
      <c r="F207" s="194"/>
      <c r="G207" s="194" t="s">
        <v>160</v>
      </c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249"/>
      <c r="AX207" s="249"/>
      <c r="AY207" s="249"/>
      <c r="AZ207" s="249"/>
      <c r="BA207" s="194"/>
      <c r="BB207" s="194"/>
      <c r="BC207" s="194"/>
      <c r="BD207" s="194"/>
      <c r="BE207" s="194"/>
      <c r="BF207" s="194"/>
      <c r="BG207" s="194"/>
      <c r="BH207" s="215"/>
      <c r="BI207" s="215"/>
      <c r="BJ207" s="215"/>
      <c r="BK207" s="215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94"/>
      <c r="DQ207" s="194"/>
      <c r="DR207" s="194"/>
      <c r="DS207" s="194"/>
      <c r="DT207" s="194"/>
      <c r="DU207" s="194"/>
      <c r="DV207" s="194"/>
      <c r="DW207" s="194"/>
      <c r="DX207" s="194"/>
      <c r="DY207" s="194"/>
      <c r="DZ207" s="194"/>
      <c r="EA207" s="194"/>
      <c r="EB207" s="194"/>
      <c r="EC207" s="194"/>
      <c r="ED207" s="194"/>
      <c r="EE207" s="194"/>
      <c r="EF207" s="194"/>
      <c r="EG207" s="194"/>
      <c r="EH207" s="194"/>
      <c r="EI207" s="194"/>
      <c r="EJ207" s="194"/>
      <c r="EK207" s="194"/>
      <c r="EL207" s="194"/>
      <c r="EM207" s="194"/>
      <c r="EN207" s="194"/>
      <c r="EO207" s="194"/>
      <c r="EP207" s="194"/>
      <c r="EQ207" s="194"/>
      <c r="ER207" s="194"/>
      <c r="ES207" s="194"/>
      <c r="ET207" s="194"/>
      <c r="EU207" s="194"/>
      <c r="EV207" s="194"/>
      <c r="EW207" s="194"/>
      <c r="EX207" s="194"/>
      <c r="EY207" s="194"/>
      <c r="EZ207" s="194"/>
      <c r="FA207" s="194"/>
      <c r="FB207" s="194"/>
      <c r="FC207" s="194"/>
      <c r="FD207" s="194"/>
      <c r="FE207" s="194"/>
      <c r="FF207" s="194"/>
      <c r="FG207" s="194"/>
      <c r="FH207" s="194"/>
      <c r="FI207" s="194"/>
      <c r="FJ207" s="194"/>
      <c r="FK207" s="194"/>
      <c r="FL207" s="194"/>
      <c r="FM207" s="194"/>
      <c r="FN207" s="194"/>
      <c r="FO207" s="194"/>
      <c r="FP207" s="194"/>
      <c r="FQ207" s="194"/>
      <c r="FR207" s="194"/>
      <c r="FS207" s="194"/>
      <c r="FT207" s="194"/>
      <c r="FU207" s="194"/>
      <c r="FV207" s="194"/>
      <c r="FW207" s="194"/>
      <c r="FX207" s="194"/>
      <c r="FY207" s="194"/>
      <c r="FZ207" s="194"/>
      <c r="GA207" s="194"/>
      <c r="GB207" s="194"/>
      <c r="GC207" s="194"/>
      <c r="GD207" s="194"/>
      <c r="GE207" s="194"/>
    </row>
    <row r="208" spans="1:187" ht="13.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297">
        <f>$V$176</f>
        <v>2000</v>
      </c>
      <c r="Y208" s="297"/>
      <c r="Z208" s="297"/>
      <c r="AA208" s="297"/>
      <c r="AB208" s="297"/>
      <c r="AC208" s="297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215"/>
      <c r="BI208" s="215"/>
      <c r="BJ208" s="215"/>
      <c r="BK208" s="215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  <c r="EN208" s="194"/>
      <c r="EO208" s="194"/>
      <c r="EP208" s="194"/>
      <c r="EQ208" s="194"/>
      <c r="ER208" s="194"/>
      <c r="ES208" s="194"/>
      <c r="ET208" s="194"/>
      <c r="EU208" s="194"/>
      <c r="EV208" s="194"/>
      <c r="EW208" s="194"/>
      <c r="EX208" s="194"/>
      <c r="EY208" s="194"/>
      <c r="EZ208" s="194"/>
      <c r="FA208" s="194"/>
      <c r="FB208" s="194"/>
      <c r="FC208" s="194"/>
      <c r="FD208" s="194"/>
      <c r="FE208" s="194"/>
      <c r="FF208" s="194"/>
      <c r="FG208" s="194"/>
      <c r="FH208" s="194"/>
      <c r="FI208" s="194"/>
      <c r="FJ208" s="194"/>
      <c r="FK208" s="194"/>
      <c r="FL208" s="194"/>
      <c r="FM208" s="194"/>
      <c r="FN208" s="194"/>
      <c r="FO208" s="194"/>
      <c r="FP208" s="194"/>
      <c r="FQ208" s="194"/>
      <c r="FR208" s="194"/>
      <c r="FS208" s="194"/>
      <c r="FT208" s="194"/>
      <c r="FU208" s="194"/>
      <c r="FV208" s="194"/>
      <c r="FW208" s="194"/>
      <c r="FX208" s="194"/>
      <c r="FY208" s="194"/>
      <c r="FZ208" s="194"/>
      <c r="GA208" s="194"/>
      <c r="GB208" s="194"/>
      <c r="GC208" s="194"/>
      <c r="GD208" s="194"/>
      <c r="GE208" s="194"/>
    </row>
    <row r="209" spans="1:187" ht="13.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215"/>
      <c r="BI209" s="215"/>
      <c r="BJ209" s="215"/>
      <c r="BK209" s="215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94"/>
      <c r="DQ209" s="194"/>
      <c r="DR209" s="194"/>
      <c r="DS209" s="194"/>
      <c r="DT209" s="194"/>
      <c r="DU209" s="194"/>
      <c r="DV209" s="194"/>
      <c r="DW209" s="194"/>
      <c r="DX209" s="194"/>
      <c r="DY209" s="194"/>
      <c r="DZ209" s="194"/>
      <c r="EA209" s="194"/>
      <c r="EB209" s="194"/>
      <c r="EC209" s="194"/>
      <c r="ED209" s="194"/>
      <c r="EE209" s="194"/>
      <c r="EF209" s="194"/>
      <c r="EG209" s="194"/>
      <c r="EH209" s="194"/>
      <c r="EI209" s="194"/>
      <c r="EJ209" s="194"/>
      <c r="EK209" s="194"/>
      <c r="EL209" s="194"/>
      <c r="EM209" s="194"/>
      <c r="EN209" s="194"/>
      <c r="EO209" s="194"/>
      <c r="EP209" s="194"/>
      <c r="EQ209" s="194"/>
      <c r="ER209" s="194"/>
      <c r="ES209" s="194"/>
      <c r="ET209" s="194"/>
      <c r="EU209" s="194"/>
      <c r="EV209" s="194"/>
      <c r="EW209" s="194"/>
      <c r="EX209" s="194"/>
      <c r="EY209" s="194"/>
      <c r="EZ209" s="194"/>
      <c r="FA209" s="194"/>
      <c r="FB209" s="194"/>
      <c r="FC209" s="194"/>
      <c r="FD209" s="194"/>
      <c r="FE209" s="194"/>
      <c r="FF209" s="194"/>
      <c r="FG209" s="194"/>
      <c r="FH209" s="194"/>
      <c r="FI209" s="194"/>
      <c r="FJ209" s="194"/>
      <c r="FK209" s="194"/>
      <c r="FL209" s="194"/>
      <c r="FM209" s="194"/>
      <c r="FN209" s="194"/>
      <c r="FO209" s="194"/>
      <c r="FP209" s="194"/>
      <c r="FQ209" s="194"/>
      <c r="FR209" s="194"/>
      <c r="FS209" s="194"/>
      <c r="FT209" s="194"/>
      <c r="FU209" s="194"/>
      <c r="FV209" s="194"/>
      <c r="FW209" s="194"/>
      <c r="FX209" s="194"/>
      <c r="FY209" s="194"/>
      <c r="FZ209" s="194"/>
      <c r="GA209" s="194"/>
      <c r="GB209" s="194"/>
      <c r="GC209" s="194"/>
      <c r="GD209" s="194"/>
      <c r="GE209" s="194"/>
    </row>
    <row r="210" spans="1:187" ht="13.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215"/>
      <c r="BI210" s="215"/>
      <c r="BJ210" s="215"/>
      <c r="BK210" s="215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DH210" s="194"/>
      <c r="DI210" s="194"/>
      <c r="DJ210" s="194"/>
      <c r="DK210" s="194"/>
      <c r="DL210" s="194"/>
      <c r="DM210" s="194"/>
      <c r="DN210" s="194"/>
      <c r="DO210" s="194"/>
      <c r="DP210" s="194"/>
      <c r="DQ210" s="194"/>
      <c r="DR210" s="194"/>
      <c r="DS210" s="194"/>
      <c r="DT210" s="194"/>
      <c r="DU210" s="194"/>
      <c r="DV210" s="194"/>
      <c r="DW210" s="194"/>
      <c r="DX210" s="194"/>
      <c r="DY210" s="194"/>
      <c r="DZ210" s="194"/>
      <c r="EA210" s="194"/>
      <c r="EB210" s="194"/>
      <c r="EC210" s="194"/>
      <c r="ED210" s="194"/>
      <c r="EE210" s="194"/>
      <c r="EF210" s="194"/>
      <c r="EG210" s="194"/>
      <c r="EH210" s="194"/>
      <c r="EI210" s="194"/>
      <c r="EJ210" s="194"/>
      <c r="EK210" s="194"/>
      <c r="EL210" s="194"/>
      <c r="EM210" s="194"/>
      <c r="EN210" s="194"/>
      <c r="EO210" s="194"/>
      <c r="EP210" s="194"/>
      <c r="EQ210" s="194"/>
      <c r="ER210" s="194"/>
      <c r="ES210" s="194"/>
      <c r="ET210" s="194"/>
      <c r="EU210" s="194"/>
      <c r="EV210" s="194"/>
      <c r="EW210" s="194"/>
      <c r="EX210" s="194"/>
      <c r="EY210" s="194"/>
      <c r="EZ210" s="194"/>
      <c r="FA210" s="194"/>
      <c r="FB210" s="194"/>
      <c r="FC210" s="194"/>
      <c r="FD210" s="194"/>
      <c r="FE210" s="194"/>
      <c r="FF210" s="194"/>
      <c r="FG210" s="194"/>
      <c r="FH210" s="194"/>
      <c r="FI210" s="194"/>
      <c r="FJ210" s="194"/>
      <c r="FK210" s="194"/>
      <c r="FL210" s="194"/>
      <c r="FM210" s="194"/>
      <c r="FN210" s="194"/>
      <c r="FO210" s="194"/>
      <c r="FP210" s="194"/>
      <c r="FQ210" s="194"/>
      <c r="FR210" s="194"/>
      <c r="FS210" s="194"/>
      <c r="FT210" s="194"/>
      <c r="FU210" s="194"/>
      <c r="FV210" s="194"/>
      <c r="FW210" s="194"/>
      <c r="FX210" s="194"/>
      <c r="FY210" s="194"/>
      <c r="FZ210" s="194"/>
      <c r="GA210" s="194"/>
      <c r="GB210" s="194"/>
      <c r="GC210" s="194"/>
      <c r="GD210" s="194"/>
      <c r="GE210" s="194"/>
    </row>
    <row r="211" spans="1:187" ht="13.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215"/>
      <c r="BI211" s="215"/>
      <c r="BJ211" s="215"/>
      <c r="BK211" s="215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94"/>
      <c r="DQ211" s="194"/>
      <c r="DR211" s="194"/>
      <c r="DS211" s="194"/>
      <c r="DT211" s="194"/>
      <c r="DU211" s="194"/>
      <c r="DV211" s="194"/>
      <c r="DW211" s="194"/>
      <c r="DX211" s="194"/>
      <c r="DY211" s="194"/>
      <c r="DZ211" s="194"/>
      <c r="EA211" s="194"/>
      <c r="EB211" s="194"/>
      <c r="EC211" s="194"/>
      <c r="ED211" s="194"/>
      <c r="EE211" s="194"/>
      <c r="EF211" s="194"/>
      <c r="EG211" s="194"/>
      <c r="EH211" s="194"/>
      <c r="EI211" s="194"/>
      <c r="EJ211" s="194"/>
      <c r="EK211" s="194"/>
      <c r="EL211" s="194"/>
      <c r="EM211" s="194"/>
      <c r="EN211" s="194"/>
      <c r="EO211" s="194"/>
      <c r="EP211" s="194"/>
      <c r="EQ211" s="194"/>
      <c r="ER211" s="194"/>
      <c r="ES211" s="194"/>
      <c r="ET211" s="194"/>
      <c r="EU211" s="194"/>
      <c r="EV211" s="194"/>
      <c r="EW211" s="194"/>
      <c r="EX211" s="194"/>
      <c r="EY211" s="194"/>
      <c r="EZ211" s="194"/>
      <c r="FA211" s="194"/>
      <c r="FB211" s="194"/>
      <c r="FC211" s="194"/>
      <c r="FD211" s="194"/>
      <c r="FE211" s="194"/>
      <c r="FF211" s="194"/>
      <c r="FG211" s="194"/>
      <c r="FH211" s="194"/>
      <c r="FI211" s="194"/>
      <c r="FJ211" s="194"/>
      <c r="FK211" s="194"/>
      <c r="FL211" s="194"/>
      <c r="FM211" s="194"/>
      <c r="FN211" s="194"/>
      <c r="FO211" s="194"/>
      <c r="FP211" s="194"/>
      <c r="FQ211" s="194"/>
      <c r="FR211" s="194"/>
      <c r="FS211" s="194"/>
      <c r="FT211" s="194"/>
      <c r="FU211" s="194"/>
      <c r="FV211" s="194"/>
      <c r="FW211" s="194"/>
      <c r="FX211" s="194"/>
      <c r="FY211" s="194"/>
      <c r="FZ211" s="194"/>
      <c r="GA211" s="194"/>
      <c r="GB211" s="194"/>
      <c r="GC211" s="194"/>
      <c r="GD211" s="194"/>
      <c r="GE211" s="194"/>
    </row>
    <row r="212" spans="1:187" ht="13.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215"/>
      <c r="BI212" s="215"/>
      <c r="BJ212" s="215"/>
      <c r="BK212" s="215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194"/>
      <c r="EF212" s="194"/>
      <c r="EG212" s="194"/>
      <c r="EH212" s="194"/>
      <c r="EI212" s="194"/>
      <c r="EJ212" s="194"/>
      <c r="EK212" s="194"/>
      <c r="EL212" s="194"/>
      <c r="EM212" s="194"/>
      <c r="EN212" s="194"/>
      <c r="EO212" s="194"/>
      <c r="EP212" s="194"/>
      <c r="EQ212" s="194"/>
      <c r="ER212" s="194"/>
      <c r="ES212" s="194"/>
      <c r="ET212" s="194"/>
      <c r="EU212" s="194"/>
      <c r="EV212" s="194"/>
      <c r="EW212" s="194"/>
      <c r="EX212" s="194"/>
      <c r="EY212" s="194"/>
      <c r="EZ212" s="194"/>
      <c r="FA212" s="194"/>
      <c r="FB212" s="194"/>
      <c r="FC212" s="194"/>
      <c r="FD212" s="194"/>
      <c r="FE212" s="194"/>
      <c r="FF212" s="194"/>
      <c r="FG212" s="194"/>
      <c r="FH212" s="194"/>
      <c r="FI212" s="194"/>
      <c r="FJ212" s="194"/>
      <c r="FK212" s="194"/>
      <c r="FL212" s="194"/>
      <c r="FM212" s="194"/>
      <c r="FN212" s="194"/>
      <c r="FO212" s="194"/>
      <c r="FP212" s="194"/>
      <c r="FQ212" s="194"/>
      <c r="FR212" s="194"/>
      <c r="FS212" s="194"/>
      <c r="FT212" s="194"/>
      <c r="FU212" s="194"/>
      <c r="FV212" s="194"/>
      <c r="FW212" s="194"/>
      <c r="FX212" s="194"/>
      <c r="FY212" s="194"/>
      <c r="FZ212" s="194"/>
      <c r="GA212" s="194"/>
      <c r="GB212" s="194"/>
      <c r="GC212" s="194"/>
      <c r="GD212" s="194"/>
      <c r="GE212" s="194"/>
    </row>
    <row r="213" spans="1:187" ht="13.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215"/>
      <c r="BI213" s="215"/>
      <c r="BJ213" s="215"/>
      <c r="BK213" s="215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94"/>
      <c r="DQ213" s="194"/>
      <c r="DR213" s="194"/>
      <c r="DS213" s="194"/>
      <c r="DT213" s="194"/>
      <c r="DU213" s="194"/>
      <c r="DV213" s="194"/>
      <c r="DW213" s="194"/>
      <c r="DX213" s="194"/>
      <c r="DY213" s="194"/>
      <c r="DZ213" s="194"/>
      <c r="EA213" s="194"/>
      <c r="EB213" s="194"/>
      <c r="EC213" s="194"/>
      <c r="ED213" s="194"/>
      <c r="EE213" s="194"/>
      <c r="EF213" s="194"/>
      <c r="EG213" s="194"/>
      <c r="EH213" s="194"/>
      <c r="EI213" s="194"/>
      <c r="EJ213" s="194"/>
      <c r="EK213" s="194"/>
      <c r="EL213" s="194"/>
      <c r="EM213" s="194"/>
      <c r="EN213" s="194"/>
      <c r="EO213" s="194"/>
      <c r="EP213" s="194"/>
      <c r="EQ213" s="194"/>
      <c r="ER213" s="194"/>
      <c r="ES213" s="194"/>
      <c r="ET213" s="194"/>
      <c r="EU213" s="194"/>
      <c r="EV213" s="194"/>
      <c r="EW213" s="194"/>
      <c r="EX213" s="194"/>
      <c r="EY213" s="194"/>
      <c r="EZ213" s="194"/>
      <c r="FA213" s="194"/>
      <c r="FB213" s="194"/>
      <c r="FC213" s="194"/>
      <c r="FD213" s="194"/>
      <c r="FE213" s="194"/>
      <c r="FF213" s="194"/>
      <c r="FG213" s="194"/>
      <c r="FH213" s="194"/>
      <c r="FI213" s="194"/>
      <c r="FJ213" s="194"/>
      <c r="FK213" s="194"/>
      <c r="FL213" s="194"/>
      <c r="FM213" s="194"/>
      <c r="FN213" s="194"/>
      <c r="FO213" s="194"/>
      <c r="FP213" s="194"/>
      <c r="FQ213" s="194"/>
      <c r="FR213" s="194"/>
      <c r="FS213" s="194"/>
      <c r="FT213" s="194"/>
      <c r="FU213" s="194"/>
      <c r="FV213" s="194"/>
      <c r="FW213" s="194"/>
      <c r="FX213" s="194"/>
      <c r="FY213" s="194"/>
      <c r="FZ213" s="194"/>
      <c r="GA213" s="194"/>
      <c r="GB213" s="194"/>
      <c r="GC213" s="194"/>
      <c r="GD213" s="194"/>
      <c r="GE213" s="194"/>
    </row>
    <row r="214" spans="1:187" ht="13.5">
      <c r="A214" s="194"/>
      <c r="B214" s="194"/>
      <c r="C214" s="194"/>
      <c r="D214" s="194"/>
      <c r="E214" s="194"/>
      <c r="F214" s="261">
        <f>$D$182</f>
        <v>2000</v>
      </c>
      <c r="G214" s="261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215"/>
      <c r="BI214" s="215"/>
      <c r="BJ214" s="215"/>
      <c r="BK214" s="215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  <c r="EO214" s="194"/>
      <c r="EP214" s="194"/>
      <c r="EQ214" s="194"/>
      <c r="ER214" s="194"/>
      <c r="ES214" s="194"/>
      <c r="ET214" s="194"/>
      <c r="EU214" s="194"/>
      <c r="EV214" s="194"/>
      <c r="EW214" s="194"/>
      <c r="EX214" s="194"/>
      <c r="EY214" s="194"/>
      <c r="EZ214" s="194"/>
      <c r="FA214" s="194"/>
      <c r="FB214" s="194"/>
      <c r="FC214" s="194"/>
      <c r="FD214" s="194"/>
      <c r="FE214" s="194"/>
      <c r="FF214" s="194"/>
      <c r="FG214" s="194"/>
      <c r="FH214" s="194"/>
      <c r="FI214" s="194"/>
      <c r="FJ214" s="194"/>
      <c r="FK214" s="194"/>
      <c r="FL214" s="194"/>
      <c r="FM214" s="194"/>
      <c r="FN214" s="194"/>
      <c r="FO214" s="194"/>
      <c r="FP214" s="194"/>
      <c r="FQ214" s="194"/>
      <c r="FR214" s="194"/>
      <c r="FS214" s="194"/>
      <c r="FT214" s="194"/>
      <c r="FU214" s="194"/>
      <c r="FV214" s="194"/>
      <c r="FW214" s="194"/>
      <c r="FX214" s="194"/>
      <c r="FY214" s="194"/>
      <c r="FZ214" s="194"/>
      <c r="GA214" s="194"/>
      <c r="GB214" s="194"/>
      <c r="GC214" s="194"/>
      <c r="GD214" s="194"/>
      <c r="GE214" s="194"/>
    </row>
    <row r="215" spans="1:187" ht="13.5">
      <c r="A215" s="194"/>
      <c r="B215" s="194"/>
      <c r="C215" s="194"/>
      <c r="D215" s="194"/>
      <c r="E215" s="194"/>
      <c r="F215" s="261"/>
      <c r="G215" s="261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215"/>
      <c r="BI215" s="215"/>
      <c r="BJ215" s="215"/>
      <c r="BK215" s="215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/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/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/>
      <c r="EO215" s="194"/>
      <c r="EP215" s="194"/>
      <c r="EQ215" s="194"/>
      <c r="ER215" s="194"/>
      <c r="ES215" s="194"/>
      <c r="ET215" s="194"/>
      <c r="EU215" s="194"/>
      <c r="EV215" s="194"/>
      <c r="EW215" s="194"/>
      <c r="EX215" s="194"/>
      <c r="EY215" s="194"/>
      <c r="EZ215" s="194"/>
      <c r="FA215" s="194"/>
      <c r="FB215" s="194"/>
      <c r="FC215" s="194"/>
      <c r="FD215" s="194"/>
      <c r="FE215" s="194"/>
      <c r="FF215" s="194"/>
      <c r="FG215" s="194"/>
      <c r="FH215" s="194"/>
      <c r="FI215" s="194"/>
      <c r="FJ215" s="194"/>
      <c r="FK215" s="194"/>
      <c r="FL215" s="194"/>
      <c r="FM215" s="194"/>
      <c r="FN215" s="194"/>
      <c r="FO215" s="194"/>
      <c r="FP215" s="194"/>
      <c r="FQ215" s="194"/>
      <c r="FR215" s="194"/>
      <c r="FS215" s="194"/>
      <c r="FT215" s="194"/>
      <c r="FU215" s="194"/>
      <c r="FV215" s="194"/>
      <c r="FW215" s="194"/>
      <c r="FX215" s="194"/>
      <c r="FY215" s="194"/>
      <c r="FZ215" s="194"/>
      <c r="GA215" s="194"/>
      <c r="GB215" s="194"/>
      <c r="GC215" s="194"/>
      <c r="GD215" s="194"/>
      <c r="GE215" s="194"/>
    </row>
    <row r="216" spans="1:187" ht="13.5">
      <c r="A216" s="194"/>
      <c r="B216" s="194"/>
      <c r="C216" s="194"/>
      <c r="D216" s="194"/>
      <c r="E216" s="194"/>
      <c r="F216" s="261"/>
      <c r="G216" s="261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215"/>
      <c r="BI216" s="215"/>
      <c r="BJ216" s="215"/>
      <c r="BK216" s="215"/>
      <c r="BL216" s="194"/>
      <c r="BM216" s="194"/>
      <c r="BN216" s="194"/>
      <c r="BO216" s="194"/>
      <c r="BP216" s="206"/>
      <c r="BQ216" s="206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194"/>
      <c r="CD216" s="194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  <c r="EO216" s="194"/>
      <c r="EP216" s="194"/>
      <c r="EQ216" s="194"/>
      <c r="ER216" s="194"/>
      <c r="ES216" s="194"/>
      <c r="ET216" s="194"/>
      <c r="EU216" s="194"/>
      <c r="EV216" s="194"/>
      <c r="EW216" s="194"/>
      <c r="EX216" s="194"/>
      <c r="EY216" s="194"/>
      <c r="EZ216" s="194"/>
      <c r="FA216" s="194"/>
      <c r="FB216" s="194"/>
      <c r="FC216" s="194"/>
      <c r="FD216" s="194"/>
      <c r="FE216" s="194"/>
      <c r="FF216" s="194"/>
      <c r="FG216" s="194"/>
      <c r="FH216" s="194"/>
      <c r="FI216" s="194"/>
      <c r="FJ216" s="194"/>
      <c r="FK216" s="194"/>
      <c r="FL216" s="194"/>
      <c r="FM216" s="194"/>
      <c r="FN216" s="194"/>
      <c r="FO216" s="194"/>
      <c r="FP216" s="194"/>
      <c r="FQ216" s="194"/>
      <c r="FR216" s="194"/>
      <c r="FS216" s="194"/>
      <c r="FT216" s="194"/>
      <c r="FU216" s="194"/>
      <c r="FV216" s="194"/>
      <c r="FW216" s="194"/>
      <c r="FX216" s="194"/>
      <c r="FY216" s="194"/>
      <c r="FZ216" s="194"/>
      <c r="GA216" s="194"/>
      <c r="GB216" s="194"/>
      <c r="GC216" s="194"/>
      <c r="GD216" s="194"/>
      <c r="GE216" s="194"/>
    </row>
    <row r="217" spans="1:187" ht="13.5">
      <c r="A217" s="194"/>
      <c r="B217" s="194"/>
      <c r="C217" s="194"/>
      <c r="D217" s="194"/>
      <c r="E217" s="194"/>
      <c r="F217" s="261"/>
      <c r="G217" s="261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215"/>
      <c r="BI217" s="215"/>
      <c r="BJ217" s="215"/>
      <c r="BK217" s="215"/>
      <c r="BL217" s="194"/>
      <c r="BM217" s="194"/>
      <c r="BN217" s="194"/>
      <c r="BO217" s="194"/>
      <c r="BP217" s="206"/>
      <c r="BQ217" s="206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  <c r="EO217" s="194"/>
      <c r="EP217" s="194"/>
      <c r="EQ217" s="194"/>
      <c r="ER217" s="194"/>
      <c r="ES217" s="194"/>
      <c r="ET217" s="194"/>
      <c r="EU217" s="194"/>
      <c r="EV217" s="194"/>
      <c r="EW217" s="194"/>
      <c r="EX217" s="194"/>
      <c r="EY217" s="194"/>
      <c r="EZ217" s="194"/>
      <c r="FA217" s="194"/>
      <c r="FB217" s="194"/>
      <c r="FC217" s="194"/>
      <c r="FD217" s="194"/>
      <c r="FE217" s="194"/>
      <c r="FF217" s="194"/>
      <c r="FG217" s="194"/>
      <c r="FH217" s="194"/>
      <c r="FI217" s="194"/>
      <c r="FJ217" s="194"/>
      <c r="FK217" s="194"/>
      <c r="FL217" s="194"/>
      <c r="FM217" s="194"/>
      <c r="FN217" s="194"/>
      <c r="FO217" s="194"/>
      <c r="FP217" s="194"/>
      <c r="FQ217" s="194"/>
      <c r="FR217" s="194"/>
      <c r="FS217" s="194"/>
      <c r="FT217" s="194"/>
      <c r="FU217" s="194"/>
      <c r="FV217" s="194"/>
      <c r="FW217" s="194"/>
      <c r="FX217" s="194"/>
      <c r="FY217" s="194"/>
      <c r="FZ217" s="194"/>
      <c r="GA217" s="194"/>
      <c r="GB217" s="194"/>
      <c r="GC217" s="194"/>
      <c r="GD217" s="194"/>
      <c r="GE217" s="194"/>
    </row>
    <row r="218" spans="1:187" ht="13.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215"/>
      <c r="BI218" s="215"/>
      <c r="BJ218" s="215"/>
      <c r="BK218" s="215"/>
      <c r="BL218" s="194"/>
      <c r="BM218" s="194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  <c r="EO218" s="194"/>
      <c r="EP218" s="194"/>
      <c r="EQ218" s="194"/>
      <c r="ER218" s="194"/>
      <c r="ES218" s="194"/>
      <c r="ET218" s="194"/>
      <c r="EU218" s="194"/>
      <c r="EV218" s="194"/>
      <c r="EW218" s="194"/>
      <c r="EX218" s="194"/>
      <c r="EY218" s="194"/>
      <c r="EZ218" s="194"/>
      <c r="FA218" s="194"/>
      <c r="FB218" s="194"/>
      <c r="FC218" s="194"/>
      <c r="FD218" s="194"/>
      <c r="FE218" s="194"/>
      <c r="FF218" s="194"/>
      <c r="FG218" s="194"/>
      <c r="FH218" s="194"/>
      <c r="FI218" s="194"/>
      <c r="FJ218" s="194"/>
      <c r="FK218" s="194"/>
      <c r="FL218" s="194"/>
      <c r="FM218" s="194"/>
      <c r="FN218" s="194"/>
      <c r="FO218" s="194"/>
      <c r="FP218" s="194"/>
      <c r="FQ218" s="194"/>
      <c r="FR218" s="194"/>
      <c r="FS218" s="194"/>
      <c r="FT218" s="194"/>
      <c r="FU218" s="194"/>
      <c r="FV218" s="194"/>
      <c r="FW218" s="194"/>
      <c r="FX218" s="194"/>
      <c r="FY218" s="194"/>
      <c r="FZ218" s="194"/>
      <c r="GA218" s="194"/>
      <c r="GB218" s="194"/>
      <c r="GC218" s="194"/>
      <c r="GD218" s="194"/>
      <c r="GE218" s="194"/>
    </row>
    <row r="219" spans="1:187" ht="13.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215"/>
      <c r="BI219" s="215"/>
      <c r="BJ219" s="215"/>
      <c r="BK219" s="215"/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/>
      <c r="EM219" s="194"/>
      <c r="EN219" s="194"/>
      <c r="EO219" s="194"/>
      <c r="EP219" s="194"/>
      <c r="EQ219" s="194"/>
      <c r="ER219" s="194"/>
      <c r="ES219" s="194"/>
      <c r="ET219" s="194"/>
      <c r="EU219" s="194"/>
      <c r="EV219" s="194"/>
      <c r="EW219" s="194"/>
      <c r="EX219" s="194"/>
      <c r="EY219" s="194"/>
      <c r="EZ219" s="194"/>
      <c r="FA219" s="194"/>
      <c r="FB219" s="194"/>
      <c r="FC219" s="194"/>
      <c r="FD219" s="194"/>
      <c r="FE219" s="194"/>
      <c r="FF219" s="194"/>
      <c r="FG219" s="194"/>
      <c r="FH219" s="194"/>
      <c r="FI219" s="194"/>
      <c r="FJ219" s="194"/>
      <c r="FK219" s="194"/>
      <c r="FL219" s="194"/>
      <c r="FM219" s="194"/>
      <c r="FN219" s="194"/>
      <c r="FO219" s="194"/>
      <c r="FP219" s="194"/>
      <c r="FQ219" s="194"/>
      <c r="FR219" s="194"/>
      <c r="FS219" s="194"/>
      <c r="FT219" s="194"/>
      <c r="FU219" s="194"/>
      <c r="FV219" s="194"/>
      <c r="FW219" s="194"/>
      <c r="FX219" s="194"/>
      <c r="FY219" s="194"/>
      <c r="FZ219" s="194"/>
      <c r="GA219" s="194"/>
      <c r="GB219" s="194"/>
      <c r="GC219" s="194"/>
      <c r="GD219" s="194"/>
      <c r="GE219" s="194"/>
    </row>
    <row r="220" spans="1:187" ht="13.5">
      <c r="A220" s="194"/>
      <c r="B220" s="194"/>
      <c r="C220" s="261">
        <f>$F$220+$F$222/2</f>
        <v>859.5</v>
      </c>
      <c r="D220" s="261"/>
      <c r="E220" s="194"/>
      <c r="F220" s="298">
        <f>$D$188</f>
        <v>250</v>
      </c>
      <c r="G220" s="298"/>
      <c r="H220" s="225"/>
      <c r="I220" s="225"/>
      <c r="J220" s="225"/>
      <c r="K220" s="225"/>
      <c r="L220" s="225"/>
      <c r="M220" s="225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215"/>
      <c r="BI220" s="215"/>
      <c r="BJ220" s="215"/>
      <c r="BK220" s="215"/>
      <c r="BL220" s="194"/>
      <c r="BM220" s="194"/>
      <c r="BN220" s="194"/>
      <c r="BO220" s="194"/>
      <c r="BP220" s="194"/>
      <c r="BQ220" s="194"/>
      <c r="BR220" s="194"/>
      <c r="BS220" s="194"/>
      <c r="BT220" s="194"/>
      <c r="BU220" s="194"/>
      <c r="BV220" s="194"/>
      <c r="BW220" s="194"/>
      <c r="BX220" s="194"/>
      <c r="BY220" s="194"/>
      <c r="BZ220" s="194"/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194"/>
      <c r="CZ220" s="194"/>
      <c r="DA220" s="194"/>
      <c r="DB220" s="194"/>
      <c r="DC220" s="194"/>
      <c r="DD220" s="194"/>
      <c r="DE220" s="194"/>
      <c r="DF220" s="194"/>
      <c r="DG220" s="194"/>
      <c r="DH220" s="194"/>
      <c r="DI220" s="194"/>
      <c r="DJ220" s="194"/>
      <c r="DK220" s="194"/>
      <c r="DL220" s="194"/>
      <c r="DM220" s="194"/>
      <c r="DN220" s="194"/>
      <c r="DO220" s="194"/>
      <c r="DP220" s="194"/>
      <c r="DQ220" s="194"/>
      <c r="DR220" s="194"/>
      <c r="DS220" s="194"/>
      <c r="DT220" s="194"/>
      <c r="DU220" s="194"/>
      <c r="DV220" s="194"/>
      <c r="DW220" s="194"/>
      <c r="DX220" s="194"/>
      <c r="DY220" s="194"/>
      <c r="DZ220" s="194"/>
      <c r="EA220" s="194"/>
      <c r="EB220" s="194"/>
      <c r="EC220" s="194"/>
      <c r="ED220" s="194"/>
      <c r="EE220" s="194"/>
      <c r="EF220" s="194"/>
      <c r="EG220" s="194"/>
      <c r="EH220" s="194"/>
      <c r="EI220" s="194"/>
      <c r="EJ220" s="194"/>
      <c r="EK220" s="194"/>
      <c r="EL220" s="194"/>
      <c r="EM220" s="194"/>
      <c r="EN220" s="194"/>
      <c r="EO220" s="194"/>
      <c r="EP220" s="194"/>
      <c r="EQ220" s="194"/>
      <c r="ER220" s="194"/>
      <c r="ES220" s="194"/>
      <c r="ET220" s="194"/>
      <c r="EU220" s="194"/>
      <c r="EV220" s="194"/>
      <c r="EW220" s="194"/>
      <c r="EX220" s="194"/>
      <c r="EY220" s="194"/>
      <c r="EZ220" s="194"/>
      <c r="FA220" s="194"/>
      <c r="FB220" s="194"/>
      <c r="FC220" s="194"/>
      <c r="FD220" s="194"/>
      <c r="FE220" s="194"/>
      <c r="FF220" s="194"/>
      <c r="FG220" s="194"/>
      <c r="FH220" s="194"/>
      <c r="FI220" s="194"/>
      <c r="FJ220" s="194"/>
      <c r="FK220" s="194"/>
      <c r="FL220" s="194"/>
      <c r="FM220" s="194"/>
      <c r="FN220" s="194"/>
      <c r="FO220" s="194"/>
      <c r="FP220" s="194"/>
      <c r="FQ220" s="194"/>
      <c r="FR220" s="194"/>
      <c r="FS220" s="194"/>
      <c r="FT220" s="194"/>
      <c r="FU220" s="194"/>
      <c r="FV220" s="194"/>
      <c r="FW220" s="194"/>
      <c r="FX220" s="194"/>
      <c r="FY220" s="194"/>
      <c r="FZ220" s="194"/>
      <c r="GA220" s="194"/>
      <c r="GB220" s="194"/>
      <c r="GC220" s="194"/>
      <c r="GD220" s="194"/>
      <c r="GE220" s="194"/>
    </row>
    <row r="221" spans="1:187" ht="13.5">
      <c r="A221" s="194"/>
      <c r="B221" s="194"/>
      <c r="C221" s="261"/>
      <c r="D221" s="261"/>
      <c r="E221" s="194"/>
      <c r="F221" s="298"/>
      <c r="G221" s="298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215"/>
      <c r="BI221" s="215"/>
      <c r="BJ221" s="215"/>
      <c r="BK221" s="215"/>
      <c r="BL221" s="194"/>
      <c r="BM221" s="194"/>
      <c r="BN221" s="194"/>
      <c r="BO221" s="194"/>
      <c r="BP221" s="194"/>
      <c r="BQ221" s="194"/>
      <c r="BR221" s="194"/>
      <c r="BS221" s="194"/>
      <c r="BT221" s="194"/>
      <c r="BU221" s="194"/>
      <c r="BV221" s="194"/>
      <c r="BW221" s="194"/>
      <c r="BX221" s="194"/>
      <c r="BY221" s="194"/>
      <c r="BZ221" s="194"/>
      <c r="CA221" s="194"/>
      <c r="CB221" s="194"/>
      <c r="CC221" s="194"/>
      <c r="CD221" s="194"/>
      <c r="CE221" s="194"/>
      <c r="CF221" s="194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194"/>
      <c r="CZ221" s="194"/>
      <c r="DA221" s="194"/>
      <c r="DB221" s="194"/>
      <c r="DC221" s="194"/>
      <c r="DD221" s="194"/>
      <c r="DE221" s="194"/>
      <c r="DF221" s="194"/>
      <c r="DG221" s="194"/>
      <c r="DH221" s="194"/>
      <c r="DI221" s="194"/>
      <c r="DJ221" s="194"/>
      <c r="DK221" s="194"/>
      <c r="DL221" s="194"/>
      <c r="DM221" s="194"/>
      <c r="DN221" s="194"/>
      <c r="DO221" s="194"/>
      <c r="DP221" s="194"/>
      <c r="DQ221" s="194"/>
      <c r="DR221" s="194"/>
      <c r="DS221" s="194"/>
      <c r="DT221" s="194"/>
      <c r="DU221" s="194"/>
      <c r="DV221" s="194"/>
      <c r="DW221" s="194"/>
      <c r="DX221" s="194"/>
      <c r="DY221" s="194"/>
      <c r="DZ221" s="194"/>
      <c r="EA221" s="194"/>
      <c r="EB221" s="194"/>
      <c r="EC221" s="194"/>
      <c r="ED221" s="194"/>
      <c r="EE221" s="194"/>
      <c r="EF221" s="194"/>
      <c r="EG221" s="194"/>
      <c r="EH221" s="194"/>
      <c r="EI221" s="194"/>
      <c r="EJ221" s="194"/>
      <c r="EK221" s="194"/>
      <c r="EL221" s="194"/>
      <c r="EM221" s="194"/>
      <c r="EN221" s="194"/>
      <c r="EO221" s="194"/>
      <c r="EP221" s="194"/>
      <c r="EQ221" s="194"/>
      <c r="ER221" s="194"/>
      <c r="ES221" s="194"/>
      <c r="ET221" s="194"/>
      <c r="EU221" s="194"/>
      <c r="EV221" s="194"/>
      <c r="EW221" s="194"/>
      <c r="EX221" s="194"/>
      <c r="EY221" s="194"/>
      <c r="EZ221" s="194"/>
      <c r="FA221" s="194"/>
      <c r="FB221" s="194"/>
      <c r="FC221" s="194"/>
      <c r="FD221" s="194"/>
      <c r="FE221" s="194"/>
      <c r="FF221" s="194"/>
      <c r="FG221" s="194"/>
      <c r="FH221" s="194"/>
      <c r="FI221" s="194"/>
      <c r="FJ221" s="194"/>
      <c r="FK221" s="194"/>
      <c r="FL221" s="194"/>
      <c r="FM221" s="194"/>
      <c r="FN221" s="194"/>
      <c r="FO221" s="194"/>
      <c r="FP221" s="194"/>
      <c r="FQ221" s="194"/>
      <c r="FR221" s="194"/>
      <c r="FS221" s="194"/>
      <c r="FT221" s="194"/>
      <c r="FU221" s="194"/>
      <c r="FV221" s="194"/>
      <c r="FW221" s="194"/>
      <c r="FX221" s="194"/>
      <c r="FY221" s="194"/>
      <c r="FZ221" s="194"/>
      <c r="GA221" s="194"/>
      <c r="GB221" s="194"/>
      <c r="GC221" s="194"/>
      <c r="GD221" s="194"/>
      <c r="GE221" s="194"/>
    </row>
    <row r="222" spans="1:187" ht="13.5">
      <c r="A222" s="194"/>
      <c r="B222" s="194"/>
      <c r="C222" s="261"/>
      <c r="D222" s="261"/>
      <c r="E222" s="194"/>
      <c r="F222" s="261">
        <f>$AN$134</f>
        <v>1219</v>
      </c>
      <c r="G222" s="261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215"/>
      <c r="BI222" s="215"/>
      <c r="BJ222" s="215"/>
      <c r="BK222" s="215"/>
      <c r="BL222" s="194"/>
      <c r="BM222" s="194"/>
      <c r="BN222" s="194"/>
      <c r="BO222" s="194"/>
      <c r="BP222" s="194"/>
      <c r="BQ222" s="194"/>
      <c r="BR222" s="194"/>
      <c r="BS222" s="194"/>
      <c r="BT222" s="194"/>
      <c r="BU222" s="194"/>
      <c r="BV222" s="194"/>
      <c r="BW222" s="194"/>
      <c r="BX222" s="194"/>
      <c r="BY222" s="194"/>
      <c r="BZ222" s="194"/>
      <c r="CA222" s="194"/>
      <c r="CB222" s="194"/>
      <c r="CC222" s="194"/>
      <c r="CD222" s="194"/>
      <c r="CE222" s="194"/>
      <c r="CF222" s="194"/>
      <c r="CG222" s="194"/>
      <c r="CH222" s="194"/>
      <c r="CI222" s="194"/>
      <c r="CJ222" s="194"/>
      <c r="CK222" s="194"/>
      <c r="CL222" s="194"/>
      <c r="CM222" s="194"/>
      <c r="CN222" s="194"/>
      <c r="CO222" s="194"/>
      <c r="CP222" s="194"/>
      <c r="CQ222" s="194"/>
      <c r="CR222" s="194"/>
      <c r="CS222" s="194"/>
      <c r="CT222" s="194"/>
      <c r="CU222" s="194"/>
      <c r="CV222" s="194"/>
      <c r="CW222" s="194"/>
      <c r="CX222" s="194"/>
      <c r="CY222" s="194"/>
      <c r="CZ222" s="194"/>
      <c r="DA222" s="194"/>
      <c r="DB222" s="194"/>
      <c r="DC222" s="194"/>
      <c r="DD222" s="194"/>
      <c r="DE222" s="194"/>
      <c r="DF222" s="194"/>
      <c r="DG222" s="194"/>
      <c r="DH222" s="194"/>
      <c r="DI222" s="194"/>
      <c r="DJ222" s="194"/>
      <c r="DK222" s="194"/>
      <c r="DL222" s="194"/>
      <c r="DM222" s="194"/>
      <c r="DN222" s="194"/>
      <c r="DO222" s="194"/>
      <c r="DP222" s="194"/>
      <c r="DQ222" s="194"/>
      <c r="DR222" s="194"/>
      <c r="DS222" s="194"/>
      <c r="DT222" s="194"/>
      <c r="DU222" s="194"/>
      <c r="DV222" s="194"/>
      <c r="DW222" s="194"/>
      <c r="DX222" s="194"/>
      <c r="DY222" s="194"/>
      <c r="DZ222" s="194"/>
      <c r="EA222" s="194"/>
      <c r="EB222" s="194"/>
      <c r="EC222" s="194"/>
      <c r="ED222" s="194"/>
      <c r="EE222" s="194"/>
      <c r="EF222" s="194"/>
      <c r="EG222" s="194"/>
      <c r="EH222" s="194"/>
      <c r="EI222" s="194"/>
      <c r="EJ222" s="194"/>
      <c r="EK222" s="194"/>
      <c r="EL222" s="194"/>
      <c r="EM222" s="194"/>
      <c r="EN222" s="194"/>
      <c r="EO222" s="194"/>
      <c r="EP222" s="194"/>
      <c r="EQ222" s="194"/>
      <c r="ER222" s="194"/>
      <c r="ES222" s="194"/>
      <c r="ET222" s="194"/>
      <c r="EU222" s="194"/>
      <c r="EV222" s="194"/>
      <c r="EW222" s="194"/>
      <c r="EX222" s="194"/>
      <c r="EY222" s="194"/>
      <c r="EZ222" s="194"/>
      <c r="FA222" s="194"/>
      <c r="FB222" s="194"/>
      <c r="FC222" s="194"/>
      <c r="FD222" s="194"/>
      <c r="FE222" s="194"/>
      <c r="FF222" s="194"/>
      <c r="FG222" s="194"/>
      <c r="FH222" s="194"/>
      <c r="FI222" s="194"/>
      <c r="FJ222" s="194"/>
      <c r="FK222" s="194"/>
      <c r="FL222" s="194"/>
      <c r="FM222" s="194"/>
      <c r="FN222" s="194"/>
      <c r="FO222" s="194"/>
      <c r="FP222" s="194"/>
      <c r="FQ222" s="194"/>
      <c r="FR222" s="194"/>
      <c r="FS222" s="194"/>
      <c r="FT222" s="194"/>
      <c r="FU222" s="194"/>
      <c r="FV222" s="194"/>
      <c r="FW222" s="194"/>
      <c r="FX222" s="194"/>
      <c r="FY222" s="194"/>
      <c r="FZ222" s="194"/>
      <c r="GA222" s="194"/>
      <c r="GB222" s="194"/>
      <c r="GC222" s="194"/>
      <c r="GD222" s="194"/>
      <c r="GE222" s="194"/>
    </row>
    <row r="223" spans="1:187" ht="13.5">
      <c r="A223" s="194"/>
      <c r="B223" s="194"/>
      <c r="C223" s="261"/>
      <c r="D223" s="261"/>
      <c r="E223" s="194"/>
      <c r="F223" s="261"/>
      <c r="G223" s="261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215"/>
      <c r="BI223" s="215"/>
      <c r="BJ223" s="215"/>
      <c r="BK223" s="215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  <c r="EO223" s="194"/>
      <c r="EP223" s="194"/>
      <c r="EQ223" s="194"/>
      <c r="ER223" s="194"/>
      <c r="ES223" s="194"/>
      <c r="ET223" s="194"/>
      <c r="EU223" s="194"/>
      <c r="EV223" s="194"/>
      <c r="EW223" s="194"/>
      <c r="EX223" s="194"/>
      <c r="EY223" s="194"/>
      <c r="EZ223" s="194"/>
      <c r="FA223" s="194"/>
      <c r="FB223" s="194"/>
      <c r="FC223" s="194"/>
      <c r="FD223" s="194"/>
      <c r="FE223" s="194"/>
      <c r="FF223" s="194"/>
      <c r="FG223" s="194"/>
      <c r="FH223" s="194"/>
      <c r="FI223" s="194"/>
      <c r="FJ223" s="194"/>
      <c r="FK223" s="194"/>
      <c r="FL223" s="194"/>
      <c r="FM223" s="194"/>
      <c r="FN223" s="194"/>
      <c r="FO223" s="194"/>
      <c r="FP223" s="194"/>
      <c r="FQ223" s="194"/>
      <c r="FR223" s="194"/>
      <c r="FS223" s="194"/>
      <c r="FT223" s="194"/>
      <c r="FU223" s="194"/>
      <c r="FV223" s="194"/>
      <c r="FW223" s="194"/>
      <c r="FX223" s="194"/>
      <c r="FY223" s="194"/>
      <c r="FZ223" s="194"/>
      <c r="GA223" s="194"/>
      <c r="GB223" s="194"/>
      <c r="GC223" s="194"/>
      <c r="GD223" s="194"/>
      <c r="GE223" s="194"/>
    </row>
    <row r="224" spans="1:187" ht="13.5">
      <c r="A224" s="194"/>
      <c r="B224" s="194"/>
      <c r="C224" s="194"/>
      <c r="D224" s="194"/>
      <c r="E224" s="194"/>
      <c r="F224" s="261"/>
      <c r="G224" s="261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4"/>
      <c r="CB224" s="194"/>
      <c r="CC224" s="194"/>
      <c r="CD224" s="194"/>
      <c r="CE224" s="194"/>
      <c r="CF224" s="194"/>
      <c r="CG224" s="194"/>
      <c r="CH224" s="194"/>
      <c r="CI224" s="194"/>
      <c r="CJ224" s="194"/>
      <c r="CK224" s="194"/>
      <c r="CL224" s="194"/>
      <c r="CM224" s="194"/>
      <c r="CN224" s="194"/>
      <c r="CO224" s="194"/>
      <c r="CP224" s="194"/>
      <c r="CQ224" s="194"/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/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/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/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/>
      <c r="EO224" s="194"/>
      <c r="EP224" s="194"/>
      <c r="EQ224" s="194"/>
      <c r="ER224" s="194"/>
      <c r="ES224" s="194"/>
      <c r="ET224" s="194"/>
      <c r="EU224" s="194"/>
      <c r="EV224" s="194"/>
      <c r="EW224" s="194"/>
      <c r="EX224" s="194"/>
      <c r="EY224" s="194"/>
      <c r="EZ224" s="194"/>
      <c r="FA224" s="194"/>
      <c r="FB224" s="194"/>
      <c r="FC224" s="194"/>
      <c r="FD224" s="194"/>
      <c r="FE224" s="194"/>
      <c r="FF224" s="194"/>
      <c r="FG224" s="194"/>
      <c r="FH224" s="194"/>
      <c r="FI224" s="194"/>
      <c r="FJ224" s="194"/>
      <c r="FK224" s="194"/>
      <c r="FL224" s="194"/>
      <c r="FM224" s="194"/>
      <c r="FN224" s="194"/>
      <c r="FO224" s="194"/>
      <c r="FP224" s="194"/>
      <c r="FQ224" s="194"/>
      <c r="FR224" s="194"/>
      <c r="FS224" s="194"/>
      <c r="FT224" s="194"/>
      <c r="FU224" s="194"/>
      <c r="FV224" s="194"/>
      <c r="FW224" s="194"/>
      <c r="FX224" s="194"/>
      <c r="FY224" s="194"/>
      <c r="FZ224" s="194"/>
      <c r="GA224" s="194"/>
      <c r="GB224" s="194"/>
      <c r="GC224" s="194"/>
      <c r="GD224" s="194"/>
      <c r="GE224" s="194"/>
    </row>
    <row r="225" spans="1:187" ht="13.5">
      <c r="A225" s="194"/>
      <c r="B225" s="194"/>
      <c r="C225" s="194"/>
      <c r="D225" s="194"/>
      <c r="E225" s="194"/>
      <c r="F225" s="261"/>
      <c r="G225" s="261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  <c r="EO225" s="194"/>
      <c r="EP225" s="194"/>
      <c r="EQ225" s="194"/>
      <c r="ER225" s="194"/>
      <c r="ES225" s="194"/>
      <c r="ET225" s="194"/>
      <c r="EU225" s="194"/>
      <c r="EV225" s="194"/>
      <c r="EW225" s="194"/>
      <c r="EX225" s="194"/>
      <c r="EY225" s="194"/>
      <c r="EZ225" s="194"/>
      <c r="FA225" s="194"/>
      <c r="FB225" s="194"/>
      <c r="FC225" s="194"/>
      <c r="FD225" s="194"/>
      <c r="FE225" s="194"/>
      <c r="FF225" s="194"/>
      <c r="FG225" s="194"/>
      <c r="FH225" s="194"/>
      <c r="FI225" s="194"/>
      <c r="FJ225" s="194"/>
      <c r="FK225" s="194"/>
      <c r="FL225" s="194"/>
      <c r="FM225" s="194"/>
      <c r="FN225" s="194"/>
      <c r="FO225" s="194"/>
      <c r="FP225" s="194"/>
      <c r="FQ225" s="194"/>
      <c r="FR225" s="194"/>
      <c r="FS225" s="194"/>
      <c r="FT225" s="194"/>
      <c r="FU225" s="194"/>
      <c r="FV225" s="194"/>
      <c r="FW225" s="194"/>
      <c r="FX225" s="194"/>
      <c r="FY225" s="194"/>
      <c r="FZ225" s="194"/>
      <c r="GA225" s="194"/>
      <c r="GB225" s="194"/>
      <c r="GC225" s="194"/>
      <c r="GD225" s="194"/>
      <c r="GE225" s="194"/>
    </row>
    <row r="226" spans="1:187" ht="13.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  <c r="EO226" s="194"/>
      <c r="EP226" s="194"/>
      <c r="EQ226" s="194"/>
      <c r="ER226" s="194"/>
      <c r="ES226" s="194"/>
      <c r="ET226" s="194"/>
      <c r="EU226" s="194"/>
      <c r="EV226" s="194"/>
      <c r="EW226" s="194"/>
      <c r="EX226" s="194"/>
      <c r="EY226" s="194"/>
      <c r="EZ226" s="194"/>
      <c r="FA226" s="194"/>
      <c r="FB226" s="194"/>
      <c r="FC226" s="194"/>
      <c r="FD226" s="194"/>
      <c r="FE226" s="194"/>
      <c r="FF226" s="194"/>
      <c r="FG226" s="194"/>
      <c r="FH226" s="194"/>
      <c r="FI226" s="194"/>
      <c r="FJ226" s="194"/>
      <c r="FK226" s="194"/>
      <c r="FL226" s="194"/>
      <c r="FM226" s="194"/>
      <c r="FN226" s="194"/>
      <c r="FO226" s="194"/>
      <c r="FP226" s="194"/>
      <c r="FQ226" s="194"/>
      <c r="FR226" s="194"/>
      <c r="FS226" s="194"/>
      <c r="FT226" s="194"/>
      <c r="FU226" s="194"/>
      <c r="FV226" s="194"/>
      <c r="FW226" s="194"/>
      <c r="FX226" s="194"/>
      <c r="FY226" s="194"/>
      <c r="FZ226" s="194"/>
      <c r="GA226" s="194"/>
      <c r="GB226" s="194"/>
      <c r="GC226" s="194"/>
      <c r="GD226" s="194"/>
      <c r="GE226" s="194"/>
    </row>
    <row r="227" spans="1:187" ht="13.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  <c r="EO227" s="194"/>
      <c r="EP227" s="194"/>
      <c r="EQ227" s="194"/>
      <c r="ER227" s="194"/>
      <c r="ES227" s="194"/>
      <c r="ET227" s="194"/>
      <c r="EU227" s="194"/>
      <c r="EV227" s="194"/>
      <c r="EW227" s="194"/>
      <c r="EX227" s="194"/>
      <c r="EY227" s="194"/>
      <c r="EZ227" s="194"/>
      <c r="FA227" s="194"/>
      <c r="FB227" s="194"/>
      <c r="FC227" s="194"/>
      <c r="FD227" s="194"/>
      <c r="FE227" s="194"/>
      <c r="FF227" s="194"/>
      <c r="FG227" s="194"/>
      <c r="FH227" s="194"/>
      <c r="FI227" s="194"/>
      <c r="FJ227" s="194"/>
      <c r="FK227" s="194"/>
      <c r="FL227" s="194"/>
      <c r="FM227" s="194"/>
      <c r="FN227" s="194"/>
      <c r="FO227" s="194"/>
      <c r="FP227" s="194"/>
      <c r="FQ227" s="194"/>
      <c r="FR227" s="194"/>
      <c r="FS227" s="194"/>
      <c r="FT227" s="194"/>
      <c r="FU227" s="194"/>
      <c r="FV227" s="194"/>
      <c r="FW227" s="194"/>
      <c r="FX227" s="194"/>
      <c r="FY227" s="194"/>
      <c r="FZ227" s="194"/>
      <c r="GA227" s="194"/>
      <c r="GB227" s="194"/>
      <c r="GC227" s="194"/>
      <c r="GD227" s="194"/>
      <c r="GE227" s="194"/>
    </row>
    <row r="228" spans="1:187" ht="13.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  <c r="EO228" s="194"/>
      <c r="EP228" s="194"/>
      <c r="EQ228" s="194"/>
      <c r="ER228" s="194"/>
      <c r="ES228" s="194"/>
      <c r="ET228" s="194"/>
      <c r="EU228" s="194"/>
      <c r="EV228" s="194"/>
      <c r="EW228" s="194"/>
      <c r="EX228" s="194"/>
      <c r="EY228" s="194"/>
      <c r="EZ228" s="194"/>
      <c r="FA228" s="194"/>
      <c r="FB228" s="194"/>
      <c r="FC228" s="194"/>
      <c r="FD228" s="194"/>
      <c r="FE228" s="194"/>
      <c r="FF228" s="194"/>
      <c r="FG228" s="194"/>
      <c r="FH228" s="194"/>
      <c r="FI228" s="194"/>
      <c r="FJ228" s="194"/>
      <c r="FK228" s="194"/>
      <c r="FL228" s="194"/>
      <c r="FM228" s="194"/>
      <c r="FN228" s="194"/>
      <c r="FO228" s="194"/>
      <c r="FP228" s="194"/>
      <c r="FQ228" s="194"/>
      <c r="FR228" s="194"/>
      <c r="FS228" s="194"/>
      <c r="FT228" s="194"/>
      <c r="FU228" s="194"/>
      <c r="FV228" s="194"/>
      <c r="FW228" s="194"/>
      <c r="FX228" s="194"/>
      <c r="FY228" s="194"/>
      <c r="FZ228" s="194"/>
      <c r="GA228" s="194"/>
      <c r="GB228" s="194"/>
      <c r="GC228" s="194"/>
      <c r="GD228" s="194"/>
      <c r="GE228" s="194"/>
    </row>
    <row r="229" spans="1:187" ht="13.5">
      <c r="A229" s="194"/>
      <c r="B229" s="194"/>
      <c r="C229" s="194"/>
      <c r="D229" s="194"/>
      <c r="E229" s="194"/>
      <c r="F229" s="194"/>
      <c r="G229" s="273" t="s">
        <v>125</v>
      </c>
      <c r="H229" s="273"/>
      <c r="I229" s="268" t="s">
        <v>63</v>
      </c>
      <c r="J229" s="268"/>
      <c r="K229" s="268" t="s">
        <v>161</v>
      </c>
      <c r="L229" s="268"/>
      <c r="M229" s="268"/>
      <c r="N229" s="268"/>
      <c r="O229" s="268" t="s">
        <v>147</v>
      </c>
      <c r="P229" s="268"/>
      <c r="Q229" s="273">
        <v>2</v>
      </c>
      <c r="R229" s="273"/>
      <c r="S229" s="268" t="s">
        <v>63</v>
      </c>
      <c r="T229" s="268"/>
      <c r="U229" s="272">
        <f>$M$169</f>
        <v>1210.6478189925322</v>
      </c>
      <c r="V229" s="272"/>
      <c r="W229" s="272"/>
      <c r="X229" s="272"/>
      <c r="Y229" s="268" t="s">
        <v>147</v>
      </c>
      <c r="Z229" s="268"/>
      <c r="AA229" s="273">
        <v>2</v>
      </c>
      <c r="AB229" s="273"/>
      <c r="AC229" s="268" t="s">
        <v>63</v>
      </c>
      <c r="AD229" s="268"/>
      <c r="AE229" s="272">
        <f>ROUND($U$229/$AA$229,3)</f>
        <v>605.324</v>
      </c>
      <c r="AF229" s="272"/>
      <c r="AG229" s="272"/>
      <c r="AH229" s="272"/>
      <c r="AI229" s="194" t="s">
        <v>64</v>
      </c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  <c r="EO229" s="194"/>
      <c r="EP229" s="194"/>
      <c r="EQ229" s="194"/>
      <c r="ER229" s="194"/>
      <c r="ES229" s="194"/>
      <c r="ET229" s="194"/>
      <c r="EU229" s="194"/>
      <c r="EV229" s="194"/>
      <c r="EW229" s="194"/>
      <c r="EX229" s="194"/>
      <c r="EY229" s="194"/>
      <c r="EZ229" s="194"/>
      <c r="FA229" s="194"/>
      <c r="FB229" s="194"/>
      <c r="FC229" s="194"/>
      <c r="FD229" s="194"/>
      <c r="FE229" s="194"/>
      <c r="FF229" s="194"/>
      <c r="FG229" s="194"/>
      <c r="FH229" s="194"/>
      <c r="FI229" s="194"/>
      <c r="FJ229" s="194"/>
      <c r="FK229" s="194"/>
      <c r="FL229" s="194"/>
      <c r="FM229" s="194"/>
      <c r="FN229" s="194"/>
      <c r="FO229" s="194"/>
      <c r="FP229" s="194"/>
      <c r="FQ229" s="194"/>
      <c r="FR229" s="194"/>
      <c r="FS229" s="194"/>
      <c r="FT229" s="194"/>
      <c r="FU229" s="194"/>
      <c r="FV229" s="194"/>
      <c r="FW229" s="194"/>
      <c r="FX229" s="194"/>
      <c r="FY229" s="194"/>
      <c r="FZ229" s="194"/>
      <c r="GA229" s="194"/>
      <c r="GB229" s="194"/>
      <c r="GC229" s="194"/>
      <c r="GD229" s="194"/>
      <c r="GE229" s="194"/>
    </row>
    <row r="230" spans="1:187" ht="13.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  <c r="EO230" s="194"/>
      <c r="EP230" s="194"/>
      <c r="EQ230" s="194"/>
      <c r="ER230" s="194"/>
      <c r="ES230" s="194"/>
      <c r="ET230" s="194"/>
      <c r="EU230" s="194"/>
      <c r="EV230" s="194"/>
      <c r="EW230" s="194"/>
      <c r="EX230" s="194"/>
      <c r="EY230" s="194"/>
      <c r="EZ230" s="194"/>
      <c r="FA230" s="194"/>
      <c r="FB230" s="194"/>
      <c r="FC230" s="194"/>
      <c r="FD230" s="194"/>
      <c r="FE230" s="194"/>
      <c r="FF230" s="194"/>
      <c r="FG230" s="194"/>
      <c r="FH230" s="194"/>
      <c r="FI230" s="194"/>
      <c r="FJ230" s="194"/>
      <c r="FK230" s="194"/>
      <c r="FL230" s="194"/>
      <c r="FM230" s="194"/>
      <c r="FN230" s="194"/>
      <c r="FO230" s="194"/>
      <c r="FP230" s="194"/>
      <c r="FQ230" s="194"/>
      <c r="FR230" s="194"/>
      <c r="FS230" s="194"/>
      <c r="FT230" s="194"/>
      <c r="FU230" s="194"/>
      <c r="FV230" s="194"/>
      <c r="FW230" s="194"/>
      <c r="FX230" s="194"/>
      <c r="FY230" s="194"/>
      <c r="FZ230" s="194"/>
      <c r="GA230" s="194"/>
      <c r="GB230" s="194"/>
      <c r="GC230" s="194"/>
      <c r="GD230" s="194"/>
      <c r="GE230" s="194"/>
    </row>
    <row r="231" spans="1:187" ht="13.5">
      <c r="A231" s="194"/>
      <c r="B231" s="194"/>
      <c r="C231" s="194"/>
      <c r="D231" s="194"/>
      <c r="E231" s="194"/>
      <c r="F231" s="194"/>
      <c r="G231" s="273" t="s">
        <v>162</v>
      </c>
      <c r="H231" s="273"/>
      <c r="I231" s="268" t="s">
        <v>63</v>
      </c>
      <c r="J231" s="268"/>
      <c r="K231" s="268" t="s">
        <v>163</v>
      </c>
      <c r="L231" s="269"/>
      <c r="M231" s="269"/>
      <c r="N231" s="269"/>
      <c r="O231" s="269"/>
      <c r="P231" s="269"/>
      <c r="Q231" s="269"/>
      <c r="R231" s="269"/>
      <c r="S231" s="268" t="s">
        <v>63</v>
      </c>
      <c r="T231" s="268"/>
      <c r="U231" s="272">
        <f>$M$169</f>
        <v>1210.6478189925322</v>
      </c>
      <c r="V231" s="272"/>
      <c r="W231" s="272"/>
      <c r="X231" s="272"/>
      <c r="Y231" s="273" t="s">
        <v>34</v>
      </c>
      <c r="Z231" s="273"/>
      <c r="AA231" s="274">
        <f>+$C$220/1000</f>
        <v>0.8595</v>
      </c>
      <c r="AB231" s="274"/>
      <c r="AC231" s="274"/>
      <c r="AD231" s="274"/>
      <c r="AE231" s="268" t="s">
        <v>63</v>
      </c>
      <c r="AF231" s="268"/>
      <c r="AG231" s="271">
        <f>ROUND($U$231*$AA$231,3)</f>
        <v>1040.552</v>
      </c>
      <c r="AH231" s="271"/>
      <c r="AI231" s="271"/>
      <c r="AJ231" s="271"/>
      <c r="AK231" s="194" t="s">
        <v>164</v>
      </c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4"/>
      <c r="FB231" s="194"/>
      <c r="FC231" s="194"/>
      <c r="FD231" s="194"/>
      <c r="FE231" s="194"/>
      <c r="FF231" s="194"/>
      <c r="FG231" s="194"/>
      <c r="FH231" s="194"/>
      <c r="FI231" s="194"/>
      <c r="FJ231" s="194"/>
      <c r="FK231" s="194"/>
      <c r="FL231" s="194"/>
      <c r="FM231" s="194"/>
      <c r="FN231" s="194"/>
      <c r="FO231" s="194"/>
      <c r="FP231" s="194"/>
      <c r="FQ231" s="194"/>
      <c r="FR231" s="194"/>
      <c r="FS231" s="194"/>
      <c r="FT231" s="194"/>
      <c r="FU231" s="194"/>
      <c r="FV231" s="194"/>
      <c r="FW231" s="194"/>
      <c r="FX231" s="194"/>
      <c r="FY231" s="194"/>
      <c r="FZ231" s="194"/>
      <c r="GA231" s="194"/>
      <c r="GB231" s="194"/>
      <c r="GC231" s="194"/>
      <c r="GD231" s="194"/>
      <c r="GE231" s="194"/>
    </row>
    <row r="232" spans="1:187" ht="13.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205"/>
      <c r="AH232" s="205"/>
      <c r="AI232" s="205"/>
      <c r="AJ232" s="205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  <c r="EO232" s="194"/>
      <c r="EP232" s="194"/>
      <c r="EQ232" s="194"/>
      <c r="ER232" s="194"/>
      <c r="ES232" s="194"/>
      <c r="ET232" s="194"/>
      <c r="EU232" s="194"/>
      <c r="EV232" s="194"/>
      <c r="EW232" s="194"/>
      <c r="EX232" s="194"/>
      <c r="EY232" s="194"/>
      <c r="EZ232" s="194"/>
      <c r="FA232" s="194"/>
      <c r="FB232" s="194"/>
      <c r="FC232" s="194"/>
      <c r="FD232" s="194"/>
      <c r="FE232" s="194"/>
      <c r="FF232" s="194"/>
      <c r="FG232" s="194"/>
      <c r="FH232" s="194"/>
      <c r="FI232" s="194"/>
      <c r="FJ232" s="194"/>
      <c r="FK232" s="194"/>
      <c r="FL232" s="194"/>
      <c r="FM232" s="194"/>
      <c r="FN232" s="194"/>
      <c r="FO232" s="194"/>
      <c r="FP232" s="194"/>
      <c r="FQ232" s="194"/>
      <c r="FR232" s="194"/>
      <c r="FS232" s="194"/>
      <c r="FT232" s="194"/>
      <c r="FU232" s="194"/>
      <c r="FV232" s="194"/>
      <c r="FW232" s="194"/>
      <c r="FX232" s="194"/>
      <c r="FY232" s="194"/>
      <c r="FZ232" s="194"/>
      <c r="GA232" s="194"/>
      <c r="GB232" s="194"/>
      <c r="GC232" s="194"/>
      <c r="GD232" s="194"/>
      <c r="GE232" s="194"/>
    </row>
    <row r="233" spans="1:187" ht="13.5">
      <c r="A233" s="194"/>
      <c r="B233" s="194"/>
      <c r="C233" s="194"/>
      <c r="D233" s="194"/>
      <c r="E233" s="194"/>
      <c r="F233" s="194"/>
      <c r="G233" s="273" t="s">
        <v>64</v>
      </c>
      <c r="H233" s="273"/>
      <c r="I233" s="268" t="s">
        <v>63</v>
      </c>
      <c r="J233" s="268"/>
      <c r="K233" s="194" t="s">
        <v>162</v>
      </c>
      <c r="L233" s="194"/>
      <c r="M233" s="198" t="s">
        <v>147</v>
      </c>
      <c r="N233" s="198"/>
      <c r="O233" s="268" t="s">
        <v>148</v>
      </c>
      <c r="P233" s="268"/>
      <c r="Q233" s="194"/>
      <c r="R233" s="194"/>
      <c r="S233" s="268" t="s">
        <v>63</v>
      </c>
      <c r="T233" s="268"/>
      <c r="U233" s="272">
        <f>+$AG$231</f>
        <v>1040.552</v>
      </c>
      <c r="V233" s="272"/>
      <c r="W233" s="272"/>
      <c r="X233" s="272"/>
      <c r="Y233" s="268" t="s">
        <v>147</v>
      </c>
      <c r="Z233" s="268"/>
      <c r="AA233" s="285">
        <f>+$F$214/1000</f>
        <v>2</v>
      </c>
      <c r="AB233" s="285"/>
      <c r="AC233" s="285"/>
      <c r="AD233" s="285"/>
      <c r="AE233" s="268" t="s">
        <v>63</v>
      </c>
      <c r="AF233" s="268"/>
      <c r="AG233" s="271">
        <f>ROUND($U$233/$AA$233,3)</f>
        <v>520.276</v>
      </c>
      <c r="AH233" s="271"/>
      <c r="AI233" s="271"/>
      <c r="AJ233" s="271"/>
      <c r="AK233" s="194" t="s">
        <v>64</v>
      </c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  <c r="EO233" s="194"/>
      <c r="EP233" s="194"/>
      <c r="EQ233" s="194"/>
      <c r="ER233" s="194"/>
      <c r="ES233" s="194"/>
      <c r="ET233" s="194"/>
      <c r="EU233" s="194"/>
      <c r="EV233" s="194"/>
      <c r="EW233" s="194"/>
      <c r="EX233" s="194"/>
      <c r="EY233" s="194"/>
      <c r="EZ233" s="194"/>
      <c r="FA233" s="194"/>
      <c r="FB233" s="194"/>
      <c r="FC233" s="194"/>
      <c r="FD233" s="194"/>
      <c r="FE233" s="194"/>
      <c r="FF233" s="194"/>
      <c r="FG233" s="194"/>
      <c r="FH233" s="194"/>
      <c r="FI233" s="194"/>
      <c r="FJ233" s="194"/>
      <c r="FK233" s="194"/>
      <c r="FL233" s="194"/>
      <c r="FM233" s="194"/>
      <c r="FN233" s="194"/>
      <c r="FO233" s="194"/>
      <c r="FP233" s="194"/>
      <c r="FQ233" s="194"/>
      <c r="FR233" s="194"/>
      <c r="FS233" s="194"/>
      <c r="FT233" s="194"/>
      <c r="FU233" s="194"/>
      <c r="FV233" s="194"/>
      <c r="FW233" s="194"/>
      <c r="FX233" s="194"/>
      <c r="FY233" s="194"/>
      <c r="FZ233" s="194"/>
      <c r="GA233" s="194"/>
      <c r="GB233" s="194"/>
      <c r="GC233" s="194"/>
      <c r="GD233" s="194"/>
      <c r="GE233" s="194"/>
    </row>
    <row r="234" spans="1:187" ht="13.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  <c r="EO234" s="194"/>
      <c r="EP234" s="194"/>
      <c r="EQ234" s="194"/>
      <c r="ER234" s="194"/>
      <c r="ES234" s="194"/>
      <c r="ET234" s="194"/>
      <c r="EU234" s="194"/>
      <c r="EV234" s="194"/>
      <c r="EW234" s="194"/>
      <c r="EX234" s="194"/>
      <c r="EY234" s="194"/>
      <c r="EZ234" s="194"/>
      <c r="FA234" s="194"/>
      <c r="FB234" s="194"/>
      <c r="FC234" s="194"/>
      <c r="FD234" s="194"/>
      <c r="FE234" s="194"/>
      <c r="FF234" s="194"/>
      <c r="FG234" s="194"/>
      <c r="FH234" s="194"/>
      <c r="FI234" s="194"/>
      <c r="FJ234" s="194"/>
      <c r="FK234" s="194"/>
      <c r="FL234" s="194"/>
      <c r="FM234" s="194"/>
      <c r="FN234" s="194"/>
      <c r="FO234" s="194"/>
      <c r="FP234" s="194"/>
      <c r="FQ234" s="194"/>
      <c r="FR234" s="194"/>
      <c r="FS234" s="194"/>
      <c r="FT234" s="194"/>
      <c r="FU234" s="194"/>
      <c r="FV234" s="194"/>
      <c r="FW234" s="194"/>
      <c r="FX234" s="194"/>
      <c r="FY234" s="194"/>
      <c r="FZ234" s="194"/>
      <c r="GA234" s="194"/>
      <c r="GB234" s="194"/>
      <c r="GC234" s="194"/>
      <c r="GD234" s="194"/>
      <c r="GE234" s="194"/>
    </row>
    <row r="235" spans="1:187" ht="15.75">
      <c r="A235" s="194"/>
      <c r="B235" s="194"/>
      <c r="C235" s="194"/>
      <c r="D235" s="194"/>
      <c r="E235" s="194"/>
      <c r="F235" s="194"/>
      <c r="G235" s="273" t="s">
        <v>165</v>
      </c>
      <c r="H235" s="273"/>
      <c r="I235" s="268" t="s">
        <v>63</v>
      </c>
      <c r="J235" s="268"/>
      <c r="K235" s="194"/>
      <c r="L235" s="268" t="s">
        <v>166</v>
      </c>
      <c r="M235" s="268"/>
      <c r="N235" s="198" t="s">
        <v>95</v>
      </c>
      <c r="O235" s="198"/>
      <c r="P235" s="194" t="s">
        <v>167</v>
      </c>
      <c r="Q235" s="194"/>
      <c r="R235" s="194"/>
      <c r="S235" s="268" t="s">
        <v>63</v>
      </c>
      <c r="T235" s="268"/>
      <c r="U235" s="284">
        <f>SQRT($AE$229^2+$AG$233^2)</f>
        <v>798.1881113822731</v>
      </c>
      <c r="V235" s="284"/>
      <c r="W235" s="284"/>
      <c r="X235" s="284"/>
      <c r="Y235" s="273" t="s">
        <v>64</v>
      </c>
      <c r="Z235" s="273"/>
      <c r="AA235" s="275" t="str">
        <f>IF($U$235&lt;=$AL$235,"≦","＞")</f>
        <v>≦</v>
      </c>
      <c r="AB235" s="275" t="str">
        <f>IF($M$26&lt;=$T$26,"＜","＞")</f>
        <v>＜</v>
      </c>
      <c r="AC235" s="273">
        <v>1.3</v>
      </c>
      <c r="AD235" s="273"/>
      <c r="AE235" s="273"/>
      <c r="AF235" s="268" t="s">
        <v>161</v>
      </c>
      <c r="AG235" s="268"/>
      <c r="AH235" s="268"/>
      <c r="AI235" s="268"/>
      <c r="AJ235" s="268" t="s">
        <v>63</v>
      </c>
      <c r="AK235" s="268"/>
      <c r="AL235" s="283">
        <f>$AY$205</f>
        <v>6370</v>
      </c>
      <c r="AM235" s="283"/>
      <c r="AN235" s="283"/>
      <c r="AO235" s="283"/>
      <c r="AP235" s="273" t="s">
        <v>64</v>
      </c>
      <c r="AQ235" s="273"/>
      <c r="AR235" s="194"/>
      <c r="AS235" s="194"/>
      <c r="AT235" s="249">
        <f>IF($U$235&lt;=$AL$235,"","NG")</f>
      </c>
      <c r="AU235" s="249"/>
      <c r="AV235" s="249"/>
      <c r="AW235" s="249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4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  <c r="EO235" s="194"/>
      <c r="EP235" s="194"/>
      <c r="EQ235" s="194"/>
      <c r="ER235" s="194"/>
      <c r="ES235" s="194"/>
      <c r="ET235" s="194"/>
      <c r="EU235" s="194"/>
      <c r="EV235" s="194"/>
      <c r="EW235" s="194"/>
      <c r="EX235" s="194"/>
      <c r="EY235" s="194"/>
      <c r="EZ235" s="194"/>
      <c r="FA235" s="194"/>
      <c r="FB235" s="194"/>
      <c r="FC235" s="194"/>
      <c r="FD235" s="194"/>
      <c r="FE235" s="194"/>
      <c r="FF235" s="194"/>
      <c r="FG235" s="194"/>
      <c r="FH235" s="194"/>
      <c r="FI235" s="194"/>
      <c r="FJ235" s="194"/>
      <c r="FK235" s="194"/>
      <c r="FL235" s="194"/>
      <c r="FM235" s="194"/>
      <c r="FN235" s="194"/>
      <c r="FO235" s="194"/>
      <c r="FP235" s="194"/>
      <c r="FQ235" s="194"/>
      <c r="FR235" s="194"/>
      <c r="FS235" s="194"/>
      <c r="FT235" s="194"/>
      <c r="FU235" s="194"/>
      <c r="FV235" s="194"/>
      <c r="FW235" s="194"/>
      <c r="FX235" s="194"/>
      <c r="FY235" s="194"/>
      <c r="FZ235" s="194"/>
      <c r="GA235" s="194"/>
      <c r="GB235" s="194"/>
      <c r="GC235" s="194"/>
      <c r="GD235" s="194"/>
      <c r="GE235" s="194"/>
    </row>
    <row r="236" spans="1:187" ht="13.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249"/>
      <c r="AU236" s="249"/>
      <c r="AV236" s="249"/>
      <c r="AW236" s="249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  <c r="EO236" s="194"/>
      <c r="EP236" s="194"/>
      <c r="EQ236" s="194"/>
      <c r="ER236" s="194"/>
      <c r="ES236" s="194"/>
      <c r="ET236" s="194"/>
      <c r="EU236" s="194"/>
      <c r="EV236" s="194"/>
      <c r="EW236" s="194"/>
      <c r="EX236" s="194"/>
      <c r="EY236" s="194"/>
      <c r="EZ236" s="194"/>
      <c r="FA236" s="194"/>
      <c r="FB236" s="194"/>
      <c r="FC236" s="194"/>
      <c r="FD236" s="194"/>
      <c r="FE236" s="194"/>
      <c r="FF236" s="194"/>
      <c r="FG236" s="194"/>
      <c r="FH236" s="194"/>
      <c r="FI236" s="194"/>
      <c r="FJ236" s="194"/>
      <c r="FK236" s="194"/>
      <c r="FL236" s="194"/>
      <c r="FM236" s="194"/>
      <c r="FN236" s="194"/>
      <c r="FO236" s="194"/>
      <c r="FP236" s="194"/>
      <c r="FQ236" s="194"/>
      <c r="FR236" s="194"/>
      <c r="FS236" s="194"/>
      <c r="FT236" s="194"/>
      <c r="FU236" s="194"/>
      <c r="FV236" s="194"/>
      <c r="FW236" s="194"/>
      <c r="FX236" s="194"/>
      <c r="FY236" s="194"/>
      <c r="FZ236" s="194"/>
      <c r="GA236" s="194"/>
      <c r="GB236" s="194"/>
      <c r="GC236" s="194"/>
      <c r="GD236" s="194"/>
      <c r="GE236" s="194"/>
    </row>
    <row r="237" spans="1:187" ht="13.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4"/>
      <c r="BQ237" s="194"/>
      <c r="BR237" s="194"/>
      <c r="BS237" s="194"/>
      <c r="BT237" s="194"/>
      <c r="BU237" s="194"/>
      <c r="BV237" s="194"/>
      <c r="BW237" s="194"/>
      <c r="BX237" s="194"/>
      <c r="BY237" s="194"/>
      <c r="BZ237" s="194"/>
      <c r="CA237" s="194"/>
      <c r="CB237" s="194"/>
      <c r="CC237" s="194"/>
      <c r="CD237" s="194"/>
      <c r="CE237" s="194"/>
      <c r="CF237" s="194"/>
      <c r="CG237" s="194"/>
      <c r="CH237" s="194"/>
      <c r="CI237" s="194"/>
      <c r="CJ237" s="194"/>
      <c r="CK237" s="194"/>
      <c r="CL237" s="194"/>
      <c r="CM237" s="194"/>
      <c r="CN237" s="194"/>
      <c r="CO237" s="194"/>
      <c r="CP237" s="194"/>
      <c r="CQ237" s="194"/>
      <c r="CR237" s="194"/>
      <c r="CS237" s="194"/>
      <c r="CT237" s="194"/>
      <c r="CU237" s="194"/>
      <c r="CV237" s="194"/>
      <c r="CW237" s="194"/>
      <c r="CX237" s="194"/>
      <c r="CY237" s="194"/>
      <c r="CZ237" s="194"/>
      <c r="DA237" s="194"/>
      <c r="DB237" s="194"/>
      <c r="DC237" s="194"/>
      <c r="DD237" s="194"/>
      <c r="DE237" s="194"/>
      <c r="DF237" s="194"/>
      <c r="DG237" s="194"/>
      <c r="DH237" s="194"/>
      <c r="DI237" s="194"/>
      <c r="DJ237" s="194"/>
      <c r="DK237" s="194"/>
      <c r="DL237" s="194"/>
      <c r="DM237" s="194"/>
      <c r="DN237" s="194"/>
      <c r="DO237" s="194"/>
      <c r="DP237" s="194"/>
      <c r="DQ237" s="194"/>
      <c r="DR237" s="194"/>
      <c r="DS237" s="194"/>
      <c r="DT237" s="194"/>
      <c r="DU237" s="194"/>
      <c r="DV237" s="194"/>
      <c r="DW237" s="194"/>
      <c r="DX237" s="194"/>
      <c r="DY237" s="194"/>
      <c r="DZ237" s="194"/>
      <c r="EA237" s="194"/>
      <c r="EB237" s="194"/>
      <c r="EC237" s="194"/>
      <c r="ED237" s="194"/>
      <c r="EE237" s="194"/>
      <c r="EF237" s="194"/>
      <c r="EG237" s="194"/>
      <c r="EH237" s="194"/>
      <c r="EI237" s="194"/>
      <c r="EJ237" s="194"/>
      <c r="EK237" s="194"/>
      <c r="EL237" s="194"/>
      <c r="EM237" s="194"/>
      <c r="EN237" s="194"/>
      <c r="EO237" s="194"/>
      <c r="EP237" s="194"/>
      <c r="EQ237" s="194"/>
      <c r="ER237" s="194"/>
      <c r="ES237" s="194"/>
      <c r="ET237" s="194"/>
      <c r="EU237" s="194"/>
      <c r="EV237" s="194"/>
      <c r="EW237" s="194"/>
      <c r="EX237" s="194"/>
      <c r="EY237" s="194"/>
      <c r="EZ237" s="194"/>
      <c r="FA237" s="194"/>
      <c r="FB237" s="194"/>
      <c r="FC237" s="194"/>
      <c r="FD237" s="194"/>
      <c r="FE237" s="194"/>
      <c r="FF237" s="194"/>
      <c r="FG237" s="194"/>
      <c r="FH237" s="194"/>
      <c r="FI237" s="194"/>
      <c r="FJ237" s="194"/>
      <c r="FK237" s="194"/>
      <c r="FL237" s="194"/>
      <c r="FM237" s="194"/>
      <c r="FN237" s="194"/>
      <c r="FO237" s="194"/>
      <c r="FP237" s="194"/>
      <c r="FQ237" s="194"/>
      <c r="FR237" s="194"/>
      <c r="FS237" s="194"/>
      <c r="FT237" s="194"/>
      <c r="FU237" s="194"/>
      <c r="FV237" s="194"/>
      <c r="FW237" s="194"/>
      <c r="FX237" s="194"/>
      <c r="FY237" s="194"/>
      <c r="FZ237" s="194"/>
      <c r="GA237" s="194"/>
      <c r="GB237" s="194"/>
      <c r="GC237" s="194"/>
      <c r="GD237" s="194"/>
      <c r="GE237" s="194"/>
    </row>
    <row r="238" spans="1:187" ht="13.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232"/>
      <c r="AA238" s="232"/>
      <c r="AB238" s="232"/>
      <c r="AC238" s="210"/>
      <c r="AD238" s="210"/>
      <c r="AE238" s="210"/>
      <c r="AF238" s="210"/>
      <c r="AG238" s="210"/>
      <c r="AH238" s="210"/>
      <c r="AI238" s="210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  <c r="BM238" s="194"/>
      <c r="BN238" s="194"/>
      <c r="BO238" s="194"/>
      <c r="BP238" s="194"/>
      <c r="BQ238" s="194"/>
      <c r="BR238" s="194"/>
      <c r="BS238" s="194"/>
      <c r="BT238" s="194"/>
      <c r="BU238" s="194"/>
      <c r="BV238" s="194"/>
      <c r="BW238" s="194"/>
      <c r="BX238" s="194"/>
      <c r="BY238" s="194"/>
      <c r="BZ238" s="194"/>
      <c r="CA238" s="194"/>
      <c r="CB238" s="194"/>
      <c r="CC238" s="194"/>
      <c r="CD238" s="194"/>
      <c r="CE238" s="194"/>
      <c r="CF238" s="194"/>
      <c r="CG238" s="194"/>
      <c r="CH238" s="194"/>
      <c r="CI238" s="194"/>
      <c r="CJ238" s="194"/>
      <c r="CK238" s="194"/>
      <c r="CL238" s="194"/>
      <c r="CM238" s="194"/>
      <c r="CN238" s="194"/>
      <c r="CO238" s="194"/>
      <c r="CP238" s="194"/>
      <c r="CQ238" s="194"/>
      <c r="CR238" s="194"/>
      <c r="CS238" s="194"/>
      <c r="CT238" s="194"/>
      <c r="CU238" s="194"/>
      <c r="CV238" s="194"/>
      <c r="CW238" s="194"/>
      <c r="CX238" s="194"/>
      <c r="CY238" s="194"/>
      <c r="CZ238" s="194"/>
      <c r="DA238" s="194"/>
      <c r="DB238" s="194"/>
      <c r="DC238" s="194"/>
      <c r="DD238" s="194"/>
      <c r="DE238" s="194"/>
      <c r="DF238" s="194"/>
      <c r="DG238" s="194"/>
      <c r="DH238" s="194"/>
      <c r="DI238" s="194"/>
      <c r="DJ238" s="194"/>
      <c r="DK238" s="194"/>
      <c r="DL238" s="194"/>
      <c r="DM238" s="194"/>
      <c r="DN238" s="194"/>
      <c r="DO238" s="194"/>
      <c r="DP238" s="194"/>
      <c r="DQ238" s="194"/>
      <c r="DR238" s="194"/>
      <c r="DS238" s="194"/>
      <c r="DT238" s="194"/>
      <c r="DU238" s="194"/>
      <c r="DV238" s="194"/>
      <c r="DW238" s="194"/>
      <c r="DX238" s="194"/>
      <c r="DY238" s="194"/>
      <c r="DZ238" s="194"/>
      <c r="EA238" s="194"/>
      <c r="EB238" s="194"/>
      <c r="EC238" s="194"/>
      <c r="ED238" s="194"/>
      <c r="EE238" s="194"/>
      <c r="EF238" s="194"/>
      <c r="EG238" s="194"/>
      <c r="EH238" s="194"/>
      <c r="EI238" s="194"/>
      <c r="EJ238" s="194"/>
      <c r="EK238" s="194"/>
      <c r="EL238" s="194"/>
      <c r="EM238" s="194"/>
      <c r="EN238" s="194"/>
      <c r="EO238" s="194"/>
      <c r="EP238" s="194"/>
      <c r="EQ238" s="194"/>
      <c r="ER238" s="194"/>
      <c r="ES238" s="194"/>
      <c r="ET238" s="194"/>
      <c r="EU238" s="194"/>
      <c r="EV238" s="194"/>
      <c r="EW238" s="194"/>
      <c r="EX238" s="194"/>
      <c r="EY238" s="194"/>
      <c r="EZ238" s="194"/>
      <c r="FA238" s="194"/>
      <c r="FB238" s="194"/>
      <c r="FC238" s="194"/>
      <c r="FD238" s="194"/>
      <c r="FE238" s="194"/>
      <c r="FF238" s="194"/>
      <c r="FG238" s="194"/>
      <c r="FH238" s="194"/>
      <c r="FI238" s="194"/>
      <c r="FJ238" s="194"/>
      <c r="FK238" s="194"/>
      <c r="FL238" s="194"/>
      <c r="FM238" s="194"/>
      <c r="FN238" s="194"/>
      <c r="FO238" s="194"/>
      <c r="FP238" s="194"/>
      <c r="FQ238" s="194"/>
      <c r="FR238" s="194"/>
      <c r="FS238" s="194"/>
      <c r="FT238" s="194"/>
      <c r="FU238" s="194"/>
      <c r="FV238" s="194"/>
      <c r="FW238" s="194"/>
      <c r="FX238" s="194"/>
      <c r="FY238" s="194"/>
      <c r="FZ238" s="194"/>
      <c r="GA238" s="194"/>
      <c r="GB238" s="194"/>
      <c r="GC238" s="194"/>
      <c r="GD238" s="194"/>
      <c r="GE238" s="194"/>
    </row>
    <row r="239" spans="1:187" ht="13.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208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  <c r="BM239" s="194"/>
      <c r="BN239" s="194"/>
      <c r="BO239" s="194"/>
      <c r="BP239" s="194"/>
      <c r="BQ239" s="194"/>
      <c r="BR239" s="194"/>
      <c r="BS239" s="194"/>
      <c r="BT239" s="194"/>
      <c r="BU239" s="194"/>
      <c r="BV239" s="194"/>
      <c r="BW239" s="194"/>
      <c r="BX239" s="194"/>
      <c r="BY239" s="194"/>
      <c r="BZ239" s="194"/>
      <c r="CA239" s="194"/>
      <c r="CB239" s="194"/>
      <c r="CC239" s="194"/>
      <c r="CD239" s="194"/>
      <c r="CE239" s="194"/>
      <c r="CF239" s="194"/>
      <c r="CG239" s="194"/>
      <c r="CH239" s="194"/>
      <c r="CI239" s="194"/>
      <c r="CJ239" s="194"/>
      <c r="CK239" s="194"/>
      <c r="CL239" s="194"/>
      <c r="CM239" s="194"/>
      <c r="CN239" s="194"/>
      <c r="CO239" s="194"/>
      <c r="CP239" s="194"/>
      <c r="CQ239" s="194"/>
      <c r="CR239" s="194"/>
      <c r="CS239" s="194"/>
      <c r="CT239" s="194"/>
      <c r="CU239" s="194"/>
      <c r="CV239" s="194"/>
      <c r="CW239" s="194"/>
      <c r="CX239" s="194"/>
      <c r="CY239" s="194"/>
      <c r="CZ239" s="194"/>
      <c r="DA239" s="194"/>
      <c r="DB239" s="194"/>
      <c r="DC239" s="194"/>
      <c r="DD239" s="194"/>
      <c r="DE239" s="194"/>
      <c r="DF239" s="194"/>
      <c r="DG239" s="194"/>
      <c r="DH239" s="194"/>
      <c r="DI239" s="194"/>
      <c r="DJ239" s="194"/>
      <c r="DK239" s="194"/>
      <c r="DL239" s="194"/>
      <c r="DM239" s="194"/>
      <c r="DN239" s="194"/>
      <c r="DO239" s="194"/>
      <c r="DP239" s="194"/>
      <c r="DQ239" s="194"/>
      <c r="DR239" s="194"/>
      <c r="DS239" s="194"/>
      <c r="DT239" s="194"/>
      <c r="DU239" s="194"/>
      <c r="DV239" s="194"/>
      <c r="DW239" s="194"/>
      <c r="DX239" s="194"/>
      <c r="DY239" s="194"/>
      <c r="DZ239" s="194"/>
      <c r="EA239" s="194"/>
      <c r="EB239" s="194"/>
      <c r="EC239" s="194"/>
      <c r="ED239" s="194"/>
      <c r="EE239" s="194"/>
      <c r="EF239" s="194"/>
      <c r="EG239" s="194"/>
      <c r="EH239" s="194"/>
      <c r="EI239" s="194"/>
      <c r="EJ239" s="194"/>
      <c r="EK239" s="194"/>
      <c r="EL239" s="194"/>
      <c r="EM239" s="194"/>
      <c r="EN239" s="194"/>
      <c r="EO239" s="194"/>
      <c r="EP239" s="194"/>
      <c r="EQ239" s="194"/>
      <c r="ER239" s="194"/>
      <c r="ES239" s="194"/>
      <c r="ET239" s="194"/>
      <c r="EU239" s="194"/>
      <c r="EV239" s="194"/>
      <c r="EW239" s="194"/>
      <c r="EX239" s="194"/>
      <c r="EY239" s="194"/>
      <c r="EZ239" s="194"/>
      <c r="FA239" s="194"/>
      <c r="FB239" s="194"/>
      <c r="FC239" s="194"/>
      <c r="FD239" s="194"/>
      <c r="FE239" s="194"/>
      <c r="FF239" s="194"/>
      <c r="FG239" s="194"/>
      <c r="FH239" s="194"/>
      <c r="FI239" s="194"/>
      <c r="FJ239" s="194"/>
      <c r="FK239" s="194"/>
      <c r="FL239" s="194"/>
      <c r="FM239" s="194"/>
      <c r="FN239" s="194"/>
      <c r="FO239" s="194"/>
      <c r="FP239" s="194"/>
      <c r="FQ239" s="194"/>
      <c r="FR239" s="194"/>
      <c r="FS239" s="194"/>
      <c r="FT239" s="194"/>
      <c r="FU239" s="194"/>
      <c r="FV239" s="194"/>
      <c r="FW239" s="194"/>
      <c r="FX239" s="194"/>
      <c r="FY239" s="194"/>
      <c r="FZ239" s="194"/>
      <c r="GA239" s="194"/>
      <c r="GB239" s="194"/>
      <c r="GC239" s="194"/>
      <c r="GD239" s="194"/>
      <c r="GE239" s="194"/>
    </row>
    <row r="240" spans="1:187" ht="13.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  <c r="EO240" s="194"/>
      <c r="EP240" s="194"/>
      <c r="EQ240" s="194"/>
      <c r="ER240" s="194"/>
      <c r="ES240" s="194"/>
      <c r="ET240" s="194"/>
      <c r="EU240" s="194"/>
      <c r="EV240" s="194"/>
      <c r="EW240" s="194"/>
      <c r="EX240" s="194"/>
      <c r="EY240" s="194"/>
      <c r="EZ240" s="194"/>
      <c r="FA240" s="194"/>
      <c r="FB240" s="194"/>
      <c r="FC240" s="194"/>
      <c r="FD240" s="194"/>
      <c r="FE240" s="194"/>
      <c r="FF240" s="194"/>
      <c r="FG240" s="194"/>
      <c r="FH240" s="194"/>
      <c r="FI240" s="194"/>
      <c r="FJ240" s="194"/>
      <c r="FK240" s="194"/>
      <c r="FL240" s="194"/>
      <c r="FM240" s="194"/>
      <c r="FN240" s="194"/>
      <c r="FO240" s="194"/>
      <c r="FP240" s="194"/>
      <c r="FQ240" s="194"/>
      <c r="FR240" s="194"/>
      <c r="FS240" s="194"/>
      <c r="FT240" s="194"/>
      <c r="FU240" s="194"/>
      <c r="FV240" s="194"/>
      <c r="FW240" s="194"/>
      <c r="FX240" s="194"/>
      <c r="FY240" s="194"/>
      <c r="FZ240" s="194"/>
      <c r="GA240" s="194"/>
      <c r="GB240" s="194"/>
      <c r="GC240" s="194"/>
      <c r="GD240" s="194"/>
      <c r="GE240" s="194"/>
    </row>
    <row r="241" spans="1:187" ht="13.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  <c r="EO241" s="194"/>
      <c r="EP241" s="194"/>
      <c r="EQ241" s="194"/>
      <c r="ER241" s="194"/>
      <c r="ES241" s="194"/>
      <c r="ET241" s="194"/>
      <c r="EU241" s="194"/>
      <c r="EV241" s="194"/>
      <c r="EW241" s="194"/>
      <c r="EX241" s="194"/>
      <c r="EY241" s="194"/>
      <c r="EZ241" s="194"/>
      <c r="FA241" s="194"/>
      <c r="FB241" s="194"/>
      <c r="FC241" s="194"/>
      <c r="FD241" s="194"/>
      <c r="FE241" s="194"/>
      <c r="FF241" s="194"/>
      <c r="FG241" s="194"/>
      <c r="FH241" s="194"/>
      <c r="FI241" s="194"/>
      <c r="FJ241" s="194"/>
      <c r="FK241" s="194"/>
      <c r="FL241" s="194"/>
      <c r="FM241" s="194"/>
      <c r="FN241" s="194"/>
      <c r="FO241" s="194"/>
      <c r="FP241" s="194"/>
      <c r="FQ241" s="194"/>
      <c r="FR241" s="194"/>
      <c r="FS241" s="194"/>
      <c r="FT241" s="194"/>
      <c r="FU241" s="194"/>
      <c r="FV241" s="194"/>
      <c r="FW241" s="194"/>
      <c r="FX241" s="194"/>
      <c r="FY241" s="194"/>
      <c r="FZ241" s="194"/>
      <c r="GA241" s="194"/>
      <c r="GB241" s="194"/>
      <c r="GC241" s="194"/>
      <c r="GD241" s="194"/>
      <c r="GE241" s="194"/>
    </row>
    <row r="242" spans="1:187" ht="13.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/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4"/>
      <c r="CA242" s="194"/>
      <c r="CB242" s="194"/>
      <c r="CC242" s="194"/>
      <c r="CD242" s="194"/>
      <c r="CE242" s="194"/>
      <c r="CF242" s="194"/>
      <c r="CG242" s="194"/>
      <c r="CH242" s="194"/>
      <c r="CI242" s="194"/>
      <c r="CJ242" s="194"/>
      <c r="CK242" s="194"/>
      <c r="CL242" s="194"/>
      <c r="CM242" s="194"/>
      <c r="CN242" s="194"/>
      <c r="CO242" s="194"/>
      <c r="CP242" s="194"/>
      <c r="CQ242" s="194"/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/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/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/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/>
      <c r="EO242" s="194"/>
      <c r="EP242" s="194"/>
      <c r="EQ242" s="194"/>
      <c r="ER242" s="194"/>
      <c r="ES242" s="194"/>
      <c r="ET242" s="194"/>
      <c r="EU242" s="194"/>
      <c r="EV242" s="194"/>
      <c r="EW242" s="194"/>
      <c r="EX242" s="194"/>
      <c r="EY242" s="194"/>
      <c r="EZ242" s="194"/>
      <c r="FA242" s="194"/>
      <c r="FB242" s="194"/>
      <c r="FC242" s="194"/>
      <c r="FD242" s="194"/>
      <c r="FE242" s="194"/>
      <c r="FF242" s="194"/>
      <c r="FG242" s="194"/>
      <c r="FH242" s="194"/>
      <c r="FI242" s="194"/>
      <c r="FJ242" s="194"/>
      <c r="FK242" s="194"/>
      <c r="FL242" s="194"/>
      <c r="FM242" s="194"/>
      <c r="FN242" s="194"/>
      <c r="FO242" s="194"/>
      <c r="FP242" s="194"/>
      <c r="FQ242" s="194"/>
      <c r="FR242" s="194"/>
      <c r="FS242" s="194"/>
      <c r="FT242" s="194"/>
      <c r="FU242" s="194"/>
      <c r="FV242" s="194"/>
      <c r="FW242" s="194"/>
      <c r="FX242" s="194"/>
      <c r="FY242" s="194"/>
      <c r="FZ242" s="194"/>
      <c r="GA242" s="194"/>
      <c r="GB242" s="194"/>
      <c r="GC242" s="194"/>
      <c r="GD242" s="194"/>
      <c r="GE242" s="194"/>
    </row>
    <row r="243" spans="1:187" ht="13.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  <c r="EO243" s="194"/>
      <c r="EP243" s="194"/>
      <c r="EQ243" s="194"/>
      <c r="ER243" s="194"/>
      <c r="ES243" s="194"/>
      <c r="ET243" s="194"/>
      <c r="EU243" s="194"/>
      <c r="EV243" s="194"/>
      <c r="EW243" s="194"/>
      <c r="EX243" s="194"/>
      <c r="EY243" s="194"/>
      <c r="EZ243" s="194"/>
      <c r="FA243" s="194"/>
      <c r="FB243" s="194"/>
      <c r="FC243" s="194"/>
      <c r="FD243" s="194"/>
      <c r="FE243" s="194"/>
      <c r="FF243" s="194"/>
      <c r="FG243" s="194"/>
      <c r="FH243" s="194"/>
      <c r="FI243" s="194"/>
      <c r="FJ243" s="194"/>
      <c r="FK243" s="194"/>
      <c r="FL243" s="194"/>
      <c r="FM243" s="194"/>
      <c r="FN243" s="194"/>
      <c r="FO243" s="194"/>
      <c r="FP243" s="194"/>
      <c r="FQ243" s="194"/>
      <c r="FR243" s="194"/>
      <c r="FS243" s="194"/>
      <c r="FT243" s="194"/>
      <c r="FU243" s="194"/>
      <c r="FV243" s="194"/>
      <c r="FW243" s="194"/>
      <c r="FX243" s="194"/>
      <c r="FY243" s="194"/>
      <c r="FZ243" s="194"/>
      <c r="GA243" s="194"/>
      <c r="GB243" s="194"/>
      <c r="GC243" s="194"/>
      <c r="GD243" s="194"/>
      <c r="GE243" s="194"/>
    </row>
    <row r="244" spans="1:187" ht="13.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  <c r="EO244" s="194"/>
      <c r="EP244" s="194"/>
      <c r="EQ244" s="194"/>
      <c r="ER244" s="194"/>
      <c r="ES244" s="194"/>
      <c r="ET244" s="194"/>
      <c r="EU244" s="194"/>
      <c r="EV244" s="194"/>
      <c r="EW244" s="194"/>
      <c r="EX244" s="194"/>
      <c r="EY244" s="194"/>
      <c r="EZ244" s="194"/>
      <c r="FA244" s="194"/>
      <c r="FB244" s="194"/>
      <c r="FC244" s="194"/>
      <c r="FD244" s="194"/>
      <c r="FE244" s="194"/>
      <c r="FF244" s="194"/>
      <c r="FG244" s="194"/>
      <c r="FH244" s="194"/>
      <c r="FI244" s="194"/>
      <c r="FJ244" s="194"/>
      <c r="FK244" s="194"/>
      <c r="FL244" s="194"/>
      <c r="FM244" s="194"/>
      <c r="FN244" s="194"/>
      <c r="FO244" s="194"/>
      <c r="FP244" s="194"/>
      <c r="FQ244" s="194"/>
      <c r="FR244" s="194"/>
      <c r="FS244" s="194"/>
      <c r="FT244" s="194"/>
      <c r="FU244" s="194"/>
      <c r="FV244" s="194"/>
      <c r="FW244" s="194"/>
      <c r="FX244" s="194"/>
      <c r="FY244" s="194"/>
      <c r="FZ244" s="194"/>
      <c r="GA244" s="194"/>
      <c r="GB244" s="194"/>
      <c r="GC244" s="194"/>
      <c r="GD244" s="194"/>
      <c r="GE244" s="194"/>
    </row>
    <row r="245" spans="1:187" ht="13.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  <c r="EO245" s="194"/>
      <c r="EP245" s="194"/>
      <c r="EQ245" s="194"/>
      <c r="ER245" s="194"/>
      <c r="ES245" s="194"/>
      <c r="ET245" s="194"/>
      <c r="EU245" s="194"/>
      <c r="EV245" s="194"/>
      <c r="EW245" s="194"/>
      <c r="EX245" s="194"/>
      <c r="EY245" s="194"/>
      <c r="EZ245" s="194"/>
      <c r="FA245" s="194"/>
      <c r="FB245" s="194"/>
      <c r="FC245" s="194"/>
      <c r="FD245" s="194"/>
      <c r="FE245" s="194"/>
      <c r="FF245" s="194"/>
      <c r="FG245" s="194"/>
      <c r="FH245" s="194"/>
      <c r="FI245" s="194"/>
      <c r="FJ245" s="194"/>
      <c r="FK245" s="194"/>
      <c r="FL245" s="194"/>
      <c r="FM245" s="194"/>
      <c r="FN245" s="194"/>
      <c r="FO245" s="194"/>
      <c r="FP245" s="194"/>
      <c r="FQ245" s="194"/>
      <c r="FR245" s="194"/>
      <c r="FS245" s="194"/>
      <c r="FT245" s="194"/>
      <c r="FU245" s="194"/>
      <c r="FV245" s="194"/>
      <c r="FW245" s="194"/>
      <c r="FX245" s="194"/>
      <c r="FY245" s="194"/>
      <c r="FZ245" s="194"/>
      <c r="GA245" s="194"/>
      <c r="GB245" s="194"/>
      <c r="GC245" s="194"/>
      <c r="GD245" s="194"/>
      <c r="GE245" s="194"/>
    </row>
    <row r="246" spans="1:187" ht="13.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194"/>
      <c r="CD246" s="194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194"/>
      <c r="DE246" s="194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194"/>
      <c r="EF246" s="194"/>
      <c r="EG246" s="194"/>
      <c r="EH246" s="194"/>
      <c r="EI246" s="194"/>
      <c r="EJ246" s="194"/>
      <c r="EK246" s="194"/>
      <c r="EL246" s="194"/>
      <c r="EM246" s="194"/>
      <c r="EN246" s="194"/>
      <c r="EO246" s="194"/>
      <c r="EP246" s="194"/>
      <c r="EQ246" s="194"/>
      <c r="ER246" s="194"/>
      <c r="ES246" s="194"/>
      <c r="ET246" s="194"/>
      <c r="EU246" s="194"/>
      <c r="EV246" s="194"/>
      <c r="EW246" s="194"/>
      <c r="EX246" s="194"/>
      <c r="EY246" s="194"/>
      <c r="EZ246" s="194"/>
      <c r="FA246" s="194"/>
      <c r="FB246" s="194"/>
      <c r="FC246" s="194"/>
      <c r="FD246" s="194"/>
      <c r="FE246" s="194"/>
      <c r="FF246" s="194"/>
      <c r="FG246" s="194"/>
      <c r="FH246" s="194"/>
      <c r="FI246" s="194"/>
      <c r="FJ246" s="194"/>
      <c r="FK246" s="194"/>
      <c r="FL246" s="194"/>
      <c r="FM246" s="194"/>
      <c r="FN246" s="194"/>
      <c r="FO246" s="194"/>
      <c r="FP246" s="194"/>
      <c r="FQ246" s="194"/>
      <c r="FR246" s="194"/>
      <c r="FS246" s="194"/>
      <c r="FT246" s="194"/>
      <c r="FU246" s="194"/>
      <c r="FV246" s="194"/>
      <c r="FW246" s="194"/>
      <c r="FX246" s="194"/>
      <c r="FY246" s="194"/>
      <c r="FZ246" s="194"/>
      <c r="GA246" s="194"/>
      <c r="GB246" s="194"/>
      <c r="GC246" s="194"/>
      <c r="GD246" s="194"/>
      <c r="GE246" s="194"/>
    </row>
    <row r="247" spans="1:187" ht="13.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4"/>
      <c r="BQ247" s="194"/>
      <c r="BR247" s="194"/>
      <c r="BS247" s="194"/>
      <c r="BT247" s="194"/>
      <c r="BU247" s="194"/>
      <c r="BV247" s="194"/>
      <c r="BW247" s="194"/>
      <c r="BX247" s="194"/>
      <c r="BY247" s="194"/>
      <c r="BZ247" s="194"/>
      <c r="CA247" s="194"/>
      <c r="CB247" s="194"/>
      <c r="CC247" s="194"/>
      <c r="CD247" s="194"/>
      <c r="CE247" s="194"/>
      <c r="CF247" s="194"/>
      <c r="CG247" s="194"/>
      <c r="CH247" s="194"/>
      <c r="CI247" s="194"/>
      <c r="CJ247" s="194"/>
      <c r="CK247" s="194"/>
      <c r="CL247" s="194"/>
      <c r="CM247" s="194"/>
      <c r="CN247" s="194"/>
      <c r="CO247" s="194"/>
      <c r="CP247" s="194"/>
      <c r="CQ247" s="194"/>
      <c r="CR247" s="194"/>
      <c r="CS247" s="194"/>
      <c r="CT247" s="194"/>
      <c r="CU247" s="194"/>
      <c r="CV247" s="194"/>
      <c r="CW247" s="194"/>
      <c r="CX247" s="194"/>
      <c r="CY247" s="194"/>
      <c r="CZ247" s="194"/>
      <c r="DA247" s="194"/>
      <c r="DB247" s="194"/>
      <c r="DC247" s="194"/>
      <c r="DD247" s="194"/>
      <c r="DE247" s="194"/>
      <c r="DF247" s="194"/>
      <c r="DG247" s="194"/>
      <c r="DH247" s="194"/>
      <c r="DI247" s="194"/>
      <c r="DJ247" s="194"/>
      <c r="DK247" s="194"/>
      <c r="DL247" s="194"/>
      <c r="DM247" s="194"/>
      <c r="DN247" s="194"/>
      <c r="DO247" s="194"/>
      <c r="DP247" s="194"/>
      <c r="DQ247" s="194"/>
      <c r="DR247" s="194"/>
      <c r="DS247" s="194"/>
      <c r="DT247" s="194"/>
      <c r="DU247" s="194"/>
      <c r="DV247" s="194"/>
      <c r="DW247" s="194"/>
      <c r="DX247" s="194"/>
      <c r="DY247" s="194"/>
      <c r="DZ247" s="194"/>
      <c r="EA247" s="194"/>
      <c r="EB247" s="194"/>
      <c r="EC247" s="194"/>
      <c r="ED247" s="194"/>
      <c r="EE247" s="194"/>
      <c r="EF247" s="194"/>
      <c r="EG247" s="194"/>
      <c r="EH247" s="194"/>
      <c r="EI247" s="194"/>
      <c r="EJ247" s="194"/>
      <c r="EK247" s="194"/>
      <c r="EL247" s="194"/>
      <c r="EM247" s="194"/>
      <c r="EN247" s="194"/>
      <c r="EO247" s="194"/>
      <c r="EP247" s="194"/>
      <c r="EQ247" s="194"/>
      <c r="ER247" s="194"/>
      <c r="ES247" s="194"/>
      <c r="ET247" s="194"/>
      <c r="EU247" s="194"/>
      <c r="EV247" s="194"/>
      <c r="EW247" s="194"/>
      <c r="EX247" s="194"/>
      <c r="EY247" s="194"/>
      <c r="EZ247" s="194"/>
      <c r="FA247" s="194"/>
      <c r="FB247" s="194"/>
      <c r="FC247" s="194"/>
      <c r="FD247" s="194"/>
      <c r="FE247" s="194"/>
      <c r="FF247" s="194"/>
      <c r="FG247" s="194"/>
      <c r="FH247" s="194"/>
      <c r="FI247" s="194"/>
      <c r="FJ247" s="194"/>
      <c r="FK247" s="194"/>
      <c r="FL247" s="194"/>
      <c r="FM247" s="194"/>
      <c r="FN247" s="194"/>
      <c r="FO247" s="194"/>
      <c r="FP247" s="194"/>
      <c r="FQ247" s="194"/>
      <c r="FR247" s="194"/>
      <c r="FS247" s="194"/>
      <c r="FT247" s="194"/>
      <c r="FU247" s="194"/>
      <c r="FV247" s="194"/>
      <c r="FW247" s="194"/>
      <c r="FX247" s="194"/>
      <c r="FY247" s="194"/>
      <c r="FZ247" s="194"/>
      <c r="GA247" s="194"/>
      <c r="GB247" s="194"/>
      <c r="GC247" s="194"/>
      <c r="GD247" s="194"/>
      <c r="GE247" s="194"/>
    </row>
    <row r="248" spans="1:187" ht="13.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194"/>
      <c r="CD248" s="194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194"/>
      <c r="DE248" s="194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194"/>
      <c r="EF248" s="194"/>
      <c r="EG248" s="194"/>
      <c r="EH248" s="194"/>
      <c r="EI248" s="194"/>
      <c r="EJ248" s="194"/>
      <c r="EK248" s="194"/>
      <c r="EL248" s="194"/>
      <c r="EM248" s="194"/>
      <c r="EN248" s="194"/>
      <c r="EO248" s="194"/>
      <c r="EP248" s="194"/>
      <c r="EQ248" s="194"/>
      <c r="ER248" s="194"/>
      <c r="ES248" s="194"/>
      <c r="ET248" s="194"/>
      <c r="EU248" s="194"/>
      <c r="EV248" s="194"/>
      <c r="EW248" s="194"/>
      <c r="EX248" s="194"/>
      <c r="EY248" s="194"/>
      <c r="EZ248" s="194"/>
      <c r="FA248" s="194"/>
      <c r="FB248" s="194"/>
      <c r="FC248" s="194"/>
      <c r="FD248" s="194"/>
      <c r="FE248" s="194"/>
      <c r="FF248" s="194"/>
      <c r="FG248" s="194"/>
      <c r="FH248" s="194"/>
      <c r="FI248" s="194"/>
      <c r="FJ248" s="194"/>
      <c r="FK248" s="194"/>
      <c r="FL248" s="194"/>
      <c r="FM248" s="194"/>
      <c r="FN248" s="194"/>
      <c r="FO248" s="194"/>
      <c r="FP248" s="194"/>
      <c r="FQ248" s="194"/>
      <c r="FR248" s="194"/>
      <c r="FS248" s="194"/>
      <c r="FT248" s="194"/>
      <c r="FU248" s="194"/>
      <c r="FV248" s="194"/>
      <c r="FW248" s="194"/>
      <c r="FX248" s="194"/>
      <c r="FY248" s="194"/>
      <c r="FZ248" s="194"/>
      <c r="GA248" s="194"/>
      <c r="GB248" s="194"/>
      <c r="GC248" s="194"/>
      <c r="GD248" s="194"/>
      <c r="GE248" s="194"/>
    </row>
    <row r="249" spans="1:187" ht="13.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4"/>
      <c r="DG249" s="194"/>
      <c r="DH249" s="194"/>
      <c r="DI249" s="194"/>
      <c r="DJ249" s="194"/>
      <c r="DK249" s="194"/>
      <c r="DL249" s="194"/>
      <c r="DM249" s="194"/>
      <c r="DN249" s="194"/>
      <c r="DO249" s="194"/>
      <c r="DP249" s="194"/>
      <c r="DQ249" s="194"/>
      <c r="DR249" s="194"/>
      <c r="DS249" s="194"/>
      <c r="DT249" s="194"/>
      <c r="DU249" s="194"/>
      <c r="DV249" s="194"/>
      <c r="DW249" s="194"/>
      <c r="DX249" s="194"/>
      <c r="DY249" s="194"/>
      <c r="DZ249" s="194"/>
      <c r="EA249" s="194"/>
      <c r="EB249" s="194"/>
      <c r="EC249" s="194"/>
      <c r="ED249" s="194"/>
      <c r="EE249" s="194"/>
      <c r="EF249" s="194"/>
      <c r="EG249" s="194"/>
      <c r="EH249" s="194"/>
      <c r="EI249" s="194"/>
      <c r="EJ249" s="194"/>
      <c r="EK249" s="194"/>
      <c r="EL249" s="194"/>
      <c r="EM249" s="194"/>
      <c r="EN249" s="194"/>
      <c r="EO249" s="194"/>
      <c r="EP249" s="194"/>
      <c r="EQ249" s="194"/>
      <c r="ER249" s="194"/>
      <c r="ES249" s="194"/>
      <c r="ET249" s="194"/>
      <c r="EU249" s="194"/>
      <c r="EV249" s="194"/>
      <c r="EW249" s="194"/>
      <c r="EX249" s="194"/>
      <c r="EY249" s="194"/>
      <c r="EZ249" s="194"/>
      <c r="FA249" s="194"/>
      <c r="FB249" s="194"/>
      <c r="FC249" s="194"/>
      <c r="FD249" s="194"/>
      <c r="FE249" s="194"/>
      <c r="FF249" s="194"/>
      <c r="FG249" s="194"/>
      <c r="FH249" s="194"/>
      <c r="FI249" s="194"/>
      <c r="FJ249" s="194"/>
      <c r="FK249" s="194"/>
      <c r="FL249" s="194"/>
      <c r="FM249" s="194"/>
      <c r="FN249" s="194"/>
      <c r="FO249" s="194"/>
      <c r="FP249" s="194"/>
      <c r="FQ249" s="194"/>
      <c r="FR249" s="194"/>
      <c r="FS249" s="194"/>
      <c r="FT249" s="194"/>
      <c r="FU249" s="194"/>
      <c r="FV249" s="194"/>
      <c r="FW249" s="194"/>
      <c r="FX249" s="194"/>
      <c r="FY249" s="194"/>
      <c r="FZ249" s="194"/>
      <c r="GA249" s="194"/>
      <c r="GB249" s="194"/>
      <c r="GC249" s="194"/>
      <c r="GD249" s="194"/>
      <c r="GE249" s="194"/>
    </row>
    <row r="250" spans="59:187" ht="13.5"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  <c r="EO250" s="194"/>
      <c r="EP250" s="194"/>
      <c r="EQ250" s="194"/>
      <c r="ER250" s="194"/>
      <c r="ES250" s="194"/>
      <c r="ET250" s="194"/>
      <c r="EU250" s="194"/>
      <c r="EV250" s="194"/>
      <c r="EW250" s="194"/>
      <c r="EX250" s="194"/>
      <c r="EY250" s="194"/>
      <c r="EZ250" s="194"/>
      <c r="FA250" s="194"/>
      <c r="FB250" s="194"/>
      <c r="FC250" s="194"/>
      <c r="FD250" s="194"/>
      <c r="FE250" s="194"/>
      <c r="FF250" s="194"/>
      <c r="FG250" s="194"/>
      <c r="FH250" s="194"/>
      <c r="FI250" s="194"/>
      <c r="FJ250" s="194"/>
      <c r="FK250" s="194"/>
      <c r="FL250" s="194"/>
      <c r="FM250" s="194"/>
      <c r="FN250" s="194"/>
      <c r="FO250" s="194"/>
      <c r="FP250" s="194"/>
      <c r="FQ250" s="194"/>
      <c r="FR250" s="194"/>
      <c r="FS250" s="194"/>
      <c r="FT250" s="194"/>
      <c r="FU250" s="194"/>
      <c r="FV250" s="194"/>
      <c r="FW250" s="194"/>
      <c r="FX250" s="194"/>
      <c r="FY250" s="194"/>
      <c r="FZ250" s="194"/>
      <c r="GA250" s="194"/>
      <c r="GB250" s="194"/>
      <c r="GC250" s="194"/>
      <c r="GD250" s="194"/>
      <c r="GE250" s="194"/>
    </row>
    <row r="251" spans="59:187" ht="13.5"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  <c r="EO251" s="194"/>
      <c r="EP251" s="194"/>
      <c r="EQ251" s="194"/>
      <c r="ER251" s="194"/>
      <c r="ES251" s="194"/>
      <c r="ET251" s="194"/>
      <c r="EU251" s="194"/>
      <c r="EV251" s="194"/>
      <c r="EW251" s="194"/>
      <c r="EX251" s="194"/>
      <c r="EY251" s="194"/>
      <c r="EZ251" s="194"/>
      <c r="FA251" s="194"/>
      <c r="FB251" s="194"/>
      <c r="FC251" s="194"/>
      <c r="FD251" s="194"/>
      <c r="FE251" s="194"/>
      <c r="FF251" s="194"/>
      <c r="FG251" s="194"/>
      <c r="FH251" s="194"/>
      <c r="FI251" s="194"/>
      <c r="FJ251" s="194"/>
      <c r="FK251" s="194"/>
      <c r="FL251" s="194"/>
      <c r="FM251" s="194"/>
      <c r="FN251" s="194"/>
      <c r="FO251" s="194"/>
      <c r="FP251" s="194"/>
      <c r="FQ251" s="194"/>
      <c r="FR251" s="194"/>
      <c r="FS251" s="194"/>
      <c r="FT251" s="194"/>
      <c r="FU251" s="194"/>
      <c r="FV251" s="194"/>
      <c r="FW251" s="194"/>
      <c r="FX251" s="194"/>
      <c r="FY251" s="194"/>
      <c r="FZ251" s="194"/>
      <c r="GA251" s="194"/>
      <c r="GB251" s="194"/>
      <c r="GC251" s="194"/>
      <c r="GD251" s="194"/>
      <c r="GE251" s="194"/>
    </row>
    <row r="252" spans="59:187" ht="13.5"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  <c r="EO252" s="194"/>
      <c r="EP252" s="194"/>
      <c r="EQ252" s="194"/>
      <c r="ER252" s="194"/>
      <c r="ES252" s="194"/>
      <c r="ET252" s="194"/>
      <c r="EU252" s="194"/>
      <c r="EV252" s="194"/>
      <c r="EW252" s="194"/>
      <c r="EX252" s="194"/>
      <c r="EY252" s="194"/>
      <c r="EZ252" s="194"/>
      <c r="FA252" s="194"/>
      <c r="FB252" s="194"/>
      <c r="FC252" s="194"/>
      <c r="FD252" s="194"/>
      <c r="FE252" s="194"/>
      <c r="FF252" s="194"/>
      <c r="FG252" s="194"/>
      <c r="FH252" s="194"/>
      <c r="FI252" s="194"/>
      <c r="FJ252" s="194"/>
      <c r="FK252" s="194"/>
      <c r="FL252" s="194"/>
      <c r="FM252" s="194"/>
      <c r="FN252" s="194"/>
      <c r="FO252" s="194"/>
      <c r="FP252" s="194"/>
      <c r="FQ252" s="194"/>
      <c r="FR252" s="194"/>
      <c r="FS252" s="194"/>
      <c r="FT252" s="194"/>
      <c r="FU252" s="194"/>
      <c r="FV252" s="194"/>
      <c r="FW252" s="194"/>
      <c r="FX252" s="194"/>
      <c r="FY252" s="194"/>
      <c r="FZ252" s="194"/>
      <c r="GA252" s="194"/>
      <c r="GB252" s="194"/>
      <c r="GC252" s="194"/>
      <c r="GD252" s="194"/>
      <c r="GE252" s="194"/>
    </row>
    <row r="253" spans="59:187" ht="13.5"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  <c r="EO253" s="194"/>
      <c r="EP253" s="194"/>
      <c r="EQ253" s="194"/>
      <c r="ER253" s="194"/>
      <c r="ES253" s="194"/>
      <c r="ET253" s="194"/>
      <c r="EU253" s="194"/>
      <c r="EV253" s="194"/>
      <c r="EW253" s="194"/>
      <c r="EX253" s="194"/>
      <c r="EY253" s="194"/>
      <c r="EZ253" s="194"/>
      <c r="FA253" s="194"/>
      <c r="FB253" s="194"/>
      <c r="FC253" s="194"/>
      <c r="FD253" s="194"/>
      <c r="FE253" s="194"/>
      <c r="FF253" s="194"/>
      <c r="FG253" s="194"/>
      <c r="FH253" s="194"/>
      <c r="FI253" s="194"/>
      <c r="FJ253" s="194"/>
      <c r="FK253" s="194"/>
      <c r="FL253" s="194"/>
      <c r="FM253" s="194"/>
      <c r="FN253" s="194"/>
      <c r="FO253" s="194"/>
      <c r="FP253" s="194"/>
      <c r="FQ253" s="194"/>
      <c r="FR253" s="194"/>
      <c r="FS253" s="194"/>
      <c r="FT253" s="194"/>
      <c r="FU253" s="194"/>
      <c r="FV253" s="194"/>
      <c r="FW253" s="194"/>
      <c r="FX253" s="194"/>
      <c r="FY253" s="194"/>
      <c r="FZ253" s="194"/>
      <c r="GA253" s="194"/>
      <c r="GB253" s="194"/>
      <c r="GC253" s="194"/>
      <c r="GD253" s="194"/>
      <c r="GE253" s="194"/>
    </row>
    <row r="254" spans="59:187" ht="13.5"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94"/>
      <c r="DK254" s="194"/>
      <c r="DL254" s="194"/>
      <c r="DM254" s="194"/>
      <c r="DN254" s="194"/>
      <c r="DO254" s="194"/>
      <c r="DP254" s="194"/>
      <c r="DQ254" s="194"/>
      <c r="DR254" s="194"/>
      <c r="DS254" s="194"/>
      <c r="DT254" s="194"/>
      <c r="DU254" s="194"/>
      <c r="DV254" s="194"/>
      <c r="DW254" s="194"/>
      <c r="DX254" s="194"/>
      <c r="DY254" s="194"/>
      <c r="DZ254" s="194"/>
      <c r="EA254" s="194"/>
      <c r="EB254" s="194"/>
      <c r="EC254" s="194"/>
      <c r="ED254" s="194"/>
      <c r="EE254" s="194"/>
      <c r="EF254" s="194"/>
      <c r="EG254" s="194"/>
      <c r="EH254" s="194"/>
      <c r="EI254" s="194"/>
      <c r="EJ254" s="194"/>
      <c r="EK254" s="194"/>
      <c r="EL254" s="194"/>
      <c r="EM254" s="194"/>
      <c r="EN254" s="194"/>
      <c r="EO254" s="194"/>
      <c r="EP254" s="194"/>
      <c r="EQ254" s="194"/>
      <c r="ER254" s="194"/>
      <c r="ES254" s="194"/>
      <c r="ET254" s="194"/>
      <c r="EU254" s="194"/>
      <c r="EV254" s="194"/>
      <c r="EW254" s="194"/>
      <c r="EX254" s="194"/>
      <c r="EY254" s="194"/>
      <c r="EZ254" s="194"/>
      <c r="FA254" s="194"/>
      <c r="FB254" s="194"/>
      <c r="FC254" s="194"/>
      <c r="FD254" s="194"/>
      <c r="FE254" s="194"/>
      <c r="FF254" s="194"/>
      <c r="FG254" s="194"/>
      <c r="FH254" s="194"/>
      <c r="FI254" s="194"/>
      <c r="FJ254" s="194"/>
      <c r="FK254" s="194"/>
      <c r="FL254" s="194"/>
      <c r="FM254" s="194"/>
      <c r="FN254" s="194"/>
      <c r="FO254" s="194"/>
      <c r="FP254" s="194"/>
      <c r="FQ254" s="194"/>
      <c r="FR254" s="194"/>
      <c r="FS254" s="194"/>
      <c r="FT254" s="194"/>
      <c r="FU254" s="194"/>
      <c r="FV254" s="194"/>
      <c r="FW254" s="194"/>
      <c r="FX254" s="194"/>
      <c r="FY254" s="194"/>
      <c r="FZ254" s="194"/>
      <c r="GA254" s="194"/>
      <c r="GB254" s="194"/>
      <c r="GC254" s="194"/>
      <c r="GD254" s="194"/>
      <c r="GE254" s="194"/>
    </row>
    <row r="255" spans="59:187" ht="13.5"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194"/>
      <c r="DE255" s="194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194"/>
      <c r="EF255" s="194"/>
      <c r="EG255" s="194"/>
      <c r="EH255" s="194"/>
      <c r="EI255" s="194"/>
      <c r="EJ255" s="194"/>
      <c r="EK255" s="194"/>
      <c r="EL255" s="194"/>
      <c r="EM255" s="194"/>
      <c r="EN255" s="194"/>
      <c r="EO255" s="194"/>
      <c r="EP255" s="194"/>
      <c r="EQ255" s="194"/>
      <c r="ER255" s="194"/>
      <c r="ES255" s="194"/>
      <c r="ET255" s="194"/>
      <c r="EU255" s="194"/>
      <c r="EV255" s="194"/>
      <c r="EW255" s="194"/>
      <c r="EX255" s="194"/>
      <c r="EY255" s="194"/>
      <c r="EZ255" s="194"/>
      <c r="FA255" s="194"/>
      <c r="FB255" s="194"/>
      <c r="FC255" s="194"/>
      <c r="FD255" s="194"/>
      <c r="FE255" s="194"/>
      <c r="FF255" s="194"/>
      <c r="FG255" s="194"/>
      <c r="FH255" s="194"/>
      <c r="FI255" s="194"/>
      <c r="FJ255" s="194"/>
      <c r="FK255" s="194"/>
      <c r="FL255" s="194"/>
      <c r="FM255" s="194"/>
      <c r="FN255" s="194"/>
      <c r="FO255" s="194"/>
      <c r="FP255" s="194"/>
      <c r="FQ255" s="194"/>
      <c r="FR255" s="194"/>
      <c r="FS255" s="194"/>
      <c r="FT255" s="194"/>
      <c r="FU255" s="194"/>
      <c r="FV255" s="194"/>
      <c r="FW255" s="194"/>
      <c r="FX255" s="194"/>
      <c r="FY255" s="194"/>
      <c r="FZ255" s="194"/>
      <c r="GA255" s="194"/>
      <c r="GB255" s="194"/>
      <c r="GC255" s="194"/>
      <c r="GD255" s="194"/>
      <c r="GE255" s="194"/>
    </row>
    <row r="256" spans="59:187" ht="13.5"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4"/>
      <c r="BU256" s="194"/>
      <c r="BV256" s="194"/>
      <c r="BW256" s="194"/>
      <c r="BX256" s="194"/>
      <c r="BY256" s="194"/>
      <c r="BZ256" s="194"/>
      <c r="CA256" s="194"/>
      <c r="CB256" s="194"/>
      <c r="CC256" s="194"/>
      <c r="CD256" s="194"/>
      <c r="CE256" s="194"/>
      <c r="CF256" s="194"/>
      <c r="CG256" s="194"/>
      <c r="CH256" s="194"/>
      <c r="CI256" s="194"/>
      <c r="CJ256" s="194"/>
      <c r="CK256" s="194"/>
      <c r="CL256" s="194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  <c r="DF256" s="194"/>
      <c r="DG256" s="194"/>
      <c r="DH256" s="194"/>
      <c r="DI256" s="194"/>
      <c r="DJ256" s="194"/>
      <c r="DK256" s="194"/>
      <c r="DL256" s="194"/>
      <c r="DM256" s="194"/>
      <c r="DN256" s="194"/>
      <c r="DO256" s="194"/>
      <c r="DP256" s="194"/>
      <c r="DQ256" s="194"/>
      <c r="DR256" s="194"/>
      <c r="DS256" s="194"/>
      <c r="DT256" s="194"/>
      <c r="DU256" s="194"/>
      <c r="DV256" s="194"/>
      <c r="DW256" s="194"/>
      <c r="DX256" s="194"/>
      <c r="DY256" s="194"/>
      <c r="DZ256" s="194"/>
      <c r="EA256" s="194"/>
      <c r="EB256" s="194"/>
      <c r="EC256" s="194"/>
      <c r="ED256" s="194"/>
      <c r="EE256" s="194"/>
      <c r="EF256" s="194"/>
      <c r="EG256" s="194"/>
      <c r="EH256" s="194"/>
      <c r="EI256" s="194"/>
      <c r="EJ256" s="194"/>
      <c r="EK256" s="194"/>
      <c r="EL256" s="194"/>
      <c r="EM256" s="194"/>
      <c r="EN256" s="194"/>
      <c r="EO256" s="194"/>
      <c r="EP256" s="194"/>
      <c r="EQ256" s="194"/>
      <c r="ER256" s="194"/>
      <c r="ES256" s="194"/>
      <c r="ET256" s="194"/>
      <c r="EU256" s="194"/>
      <c r="EV256" s="194"/>
      <c r="EW256" s="194"/>
      <c r="EX256" s="194"/>
      <c r="EY256" s="194"/>
      <c r="EZ256" s="194"/>
      <c r="FA256" s="194"/>
      <c r="FB256" s="194"/>
      <c r="FC256" s="194"/>
      <c r="FD256" s="194"/>
      <c r="FE256" s="194"/>
      <c r="FF256" s="194"/>
      <c r="FG256" s="194"/>
      <c r="FH256" s="194"/>
      <c r="FI256" s="194"/>
      <c r="FJ256" s="194"/>
      <c r="FK256" s="194"/>
      <c r="FL256" s="194"/>
      <c r="FM256" s="194"/>
      <c r="FN256" s="194"/>
      <c r="FO256" s="194"/>
      <c r="FP256" s="194"/>
      <c r="FQ256" s="194"/>
      <c r="FR256" s="194"/>
      <c r="FS256" s="194"/>
      <c r="FT256" s="194"/>
      <c r="FU256" s="194"/>
      <c r="FV256" s="194"/>
      <c r="FW256" s="194"/>
      <c r="FX256" s="194"/>
      <c r="FY256" s="194"/>
      <c r="FZ256" s="194"/>
      <c r="GA256" s="194"/>
      <c r="GB256" s="194"/>
      <c r="GC256" s="194"/>
      <c r="GD256" s="194"/>
      <c r="GE256" s="194"/>
    </row>
    <row r="257" spans="59:187" ht="13.5"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  <c r="EG257" s="194"/>
      <c r="EH257" s="194"/>
      <c r="EI257" s="194"/>
      <c r="EJ257" s="194"/>
      <c r="EK257" s="194"/>
      <c r="EL257" s="194"/>
      <c r="EM257" s="194"/>
      <c r="EN257" s="194"/>
      <c r="EO257" s="194"/>
      <c r="EP257" s="194"/>
      <c r="EQ257" s="194"/>
      <c r="ER257" s="194"/>
      <c r="ES257" s="194"/>
      <c r="ET257" s="194"/>
      <c r="EU257" s="194"/>
      <c r="EV257" s="194"/>
      <c r="EW257" s="194"/>
      <c r="EX257" s="194"/>
      <c r="EY257" s="194"/>
      <c r="EZ257" s="194"/>
      <c r="FA257" s="194"/>
      <c r="FB257" s="194"/>
      <c r="FC257" s="194"/>
      <c r="FD257" s="194"/>
      <c r="FE257" s="194"/>
      <c r="FF257" s="194"/>
      <c r="FG257" s="194"/>
      <c r="FH257" s="194"/>
      <c r="FI257" s="194"/>
      <c r="FJ257" s="194"/>
      <c r="FK257" s="194"/>
      <c r="FL257" s="194"/>
      <c r="FM257" s="194"/>
      <c r="FN257" s="194"/>
      <c r="FO257" s="194"/>
      <c r="FP257" s="194"/>
      <c r="FQ257" s="194"/>
      <c r="FR257" s="194"/>
      <c r="FS257" s="194"/>
      <c r="FT257" s="194"/>
      <c r="FU257" s="194"/>
      <c r="FV257" s="194"/>
      <c r="FW257" s="194"/>
      <c r="FX257" s="194"/>
      <c r="FY257" s="194"/>
      <c r="FZ257" s="194"/>
      <c r="GA257" s="194"/>
      <c r="GB257" s="194"/>
      <c r="GC257" s="194"/>
      <c r="GD257" s="194"/>
      <c r="GE257" s="194"/>
    </row>
    <row r="258" spans="59:187" ht="13.5">
      <c r="BG258" s="194"/>
      <c r="BH258" s="194"/>
      <c r="BI258" s="194"/>
      <c r="BJ258" s="194"/>
      <c r="BK258" s="194"/>
      <c r="BL258" s="194"/>
      <c r="BM258" s="194"/>
      <c r="BN258" s="194"/>
      <c r="BO258" s="194"/>
      <c r="BP258" s="194"/>
      <c r="BQ258" s="194"/>
      <c r="BR258" s="194"/>
      <c r="BS258" s="194"/>
      <c r="BT258" s="194"/>
      <c r="BU258" s="194"/>
      <c r="BV258" s="194"/>
      <c r="BW258" s="194"/>
      <c r="BX258" s="194"/>
      <c r="BY258" s="194"/>
      <c r="BZ258" s="194"/>
      <c r="CA258" s="194"/>
      <c r="CB258" s="194"/>
      <c r="CC258" s="194"/>
      <c r="CD258" s="194"/>
      <c r="CE258" s="194"/>
      <c r="CF258" s="194"/>
      <c r="CG258" s="194"/>
      <c r="CH258" s="194"/>
      <c r="CI258" s="194"/>
      <c r="CJ258" s="194"/>
      <c r="CK258" s="194"/>
      <c r="CL258" s="194"/>
      <c r="CM258" s="194"/>
      <c r="CN258" s="194"/>
      <c r="CO258" s="194"/>
      <c r="CP258" s="194"/>
      <c r="CQ258" s="194"/>
      <c r="CR258" s="194"/>
      <c r="CS258" s="194"/>
      <c r="CT258" s="194"/>
      <c r="CU258" s="194"/>
      <c r="CV258" s="194"/>
      <c r="CW258" s="194"/>
      <c r="CX258" s="194"/>
      <c r="CY258" s="194"/>
      <c r="CZ258" s="194"/>
      <c r="DA258" s="194"/>
      <c r="DB258" s="194"/>
      <c r="DC258" s="194"/>
      <c r="DD258" s="194"/>
      <c r="DE258" s="194"/>
      <c r="DF258" s="194"/>
      <c r="DG258" s="194"/>
      <c r="DH258" s="194"/>
      <c r="DI258" s="194"/>
      <c r="DJ258" s="194"/>
      <c r="DK258" s="194"/>
      <c r="DL258" s="194"/>
      <c r="DM258" s="194"/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M258" s="194"/>
      <c r="EN258" s="194"/>
      <c r="EO258" s="194"/>
      <c r="EP258" s="194"/>
      <c r="EQ258" s="194"/>
      <c r="ER258" s="194"/>
      <c r="ES258" s="194"/>
      <c r="ET258" s="194"/>
      <c r="EU258" s="194"/>
      <c r="EV258" s="194"/>
      <c r="EW258" s="194"/>
      <c r="EX258" s="194"/>
      <c r="EY258" s="194"/>
      <c r="EZ258" s="194"/>
      <c r="FA258" s="194"/>
      <c r="FB258" s="194"/>
      <c r="FC258" s="194"/>
      <c r="FD258" s="194"/>
      <c r="FE258" s="194"/>
      <c r="FF258" s="194"/>
      <c r="FG258" s="194"/>
      <c r="FH258" s="194"/>
      <c r="FI258" s="194"/>
      <c r="FJ258" s="194"/>
      <c r="FK258" s="194"/>
      <c r="FL258" s="194"/>
      <c r="FM258" s="194"/>
      <c r="FN258" s="194"/>
      <c r="FO258" s="194"/>
      <c r="FP258" s="194"/>
      <c r="FQ258" s="194"/>
      <c r="FR258" s="194"/>
      <c r="FS258" s="194"/>
      <c r="FT258" s="194"/>
      <c r="FU258" s="194"/>
      <c r="FV258" s="194"/>
      <c r="FW258" s="194"/>
      <c r="FX258" s="194"/>
      <c r="FY258" s="194"/>
      <c r="FZ258" s="194"/>
      <c r="GA258" s="194"/>
      <c r="GB258" s="194"/>
      <c r="GC258" s="194"/>
      <c r="GD258" s="194"/>
      <c r="GE258" s="194"/>
    </row>
    <row r="259" spans="59:187" ht="13.5"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4"/>
      <c r="CH259" s="194"/>
      <c r="CI259" s="194"/>
      <c r="CJ259" s="194"/>
      <c r="CK259" s="194"/>
      <c r="CL259" s="194"/>
      <c r="CM259" s="194"/>
      <c r="CN259" s="194"/>
      <c r="CO259" s="194"/>
      <c r="CP259" s="194"/>
      <c r="CQ259" s="194"/>
      <c r="CR259" s="194"/>
      <c r="CS259" s="194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194"/>
      <c r="DE259" s="194"/>
      <c r="DF259" s="194"/>
      <c r="DG259" s="194"/>
      <c r="DH259" s="194"/>
      <c r="DI259" s="194"/>
      <c r="DJ259" s="194"/>
      <c r="DK259" s="194"/>
      <c r="DL259" s="194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M259" s="194"/>
      <c r="EN259" s="194"/>
      <c r="EO259" s="194"/>
      <c r="EP259" s="194"/>
      <c r="EQ259" s="194"/>
      <c r="ER259" s="194"/>
      <c r="ES259" s="194"/>
      <c r="ET259" s="194"/>
      <c r="EU259" s="194"/>
      <c r="EV259" s="194"/>
      <c r="EW259" s="194"/>
      <c r="EX259" s="194"/>
      <c r="EY259" s="194"/>
      <c r="EZ259" s="194"/>
      <c r="FA259" s="194"/>
      <c r="FB259" s="194"/>
      <c r="FC259" s="194"/>
      <c r="FD259" s="194"/>
      <c r="FE259" s="194"/>
      <c r="FF259" s="194"/>
      <c r="FG259" s="194"/>
      <c r="FH259" s="194"/>
      <c r="FI259" s="194"/>
      <c r="FJ259" s="194"/>
      <c r="FK259" s="194"/>
      <c r="FL259" s="194"/>
      <c r="FM259" s="194"/>
      <c r="FN259" s="194"/>
      <c r="FO259" s="194"/>
      <c r="FP259" s="194"/>
      <c r="FQ259" s="194"/>
      <c r="FR259" s="194"/>
      <c r="FS259" s="194"/>
      <c r="FT259" s="194"/>
      <c r="FU259" s="194"/>
      <c r="FV259" s="194"/>
      <c r="FW259" s="194"/>
      <c r="FX259" s="194"/>
      <c r="FY259" s="194"/>
      <c r="FZ259" s="194"/>
      <c r="GA259" s="194"/>
      <c r="GB259" s="194"/>
      <c r="GC259" s="194"/>
      <c r="GD259" s="194"/>
      <c r="GE259" s="194"/>
    </row>
  </sheetData>
  <sheetProtection sheet="1" objects="1" scenarios="1"/>
  <mergeCells count="801">
    <mergeCell ref="N74:Z74"/>
    <mergeCell ref="DP25:DV25"/>
    <mergeCell ref="CB26:CF27"/>
    <mergeCell ref="CB28:CF28"/>
    <mergeCell ref="N73:Z73"/>
    <mergeCell ref="DI34:DO34"/>
    <mergeCell ref="BL25:CA25"/>
    <mergeCell ref="CB25:CF25"/>
    <mergeCell ref="CG25:CM25"/>
    <mergeCell ref="CN25:CT25"/>
    <mergeCell ref="CU25:DA25"/>
    <mergeCell ref="DB25:DH25"/>
    <mergeCell ref="DI25:DO25"/>
    <mergeCell ref="DI33:DO33"/>
    <mergeCell ref="DI31:DO31"/>
    <mergeCell ref="DI32:DO32"/>
    <mergeCell ref="DB29:DH29"/>
    <mergeCell ref="DB31:DH31"/>
    <mergeCell ref="DB32:DH32"/>
    <mergeCell ref="DB33:DH33"/>
    <mergeCell ref="DI35:DO35"/>
    <mergeCell ref="DP29:DV29"/>
    <mergeCell ref="DP30:DV30"/>
    <mergeCell ref="DP31:DV31"/>
    <mergeCell ref="DP32:DV32"/>
    <mergeCell ref="DP33:DV33"/>
    <mergeCell ref="DP34:DV34"/>
    <mergeCell ref="DP35:DV35"/>
    <mergeCell ref="DI29:DO29"/>
    <mergeCell ref="DI30:DO30"/>
    <mergeCell ref="CU35:DA35"/>
    <mergeCell ref="DB30:DH30"/>
    <mergeCell ref="DB34:DH34"/>
    <mergeCell ref="DB35:DH35"/>
    <mergeCell ref="CU31:DA31"/>
    <mergeCell ref="CU32:DA32"/>
    <mergeCell ref="CU33:DA33"/>
    <mergeCell ref="CU34:DA34"/>
    <mergeCell ref="DB28:DH28"/>
    <mergeCell ref="DI28:DO28"/>
    <mergeCell ref="DP28:DV28"/>
    <mergeCell ref="CU29:DA29"/>
    <mergeCell ref="CG35:CM35"/>
    <mergeCell ref="CN26:CT27"/>
    <mergeCell ref="CN28:CT28"/>
    <mergeCell ref="CN29:CT29"/>
    <mergeCell ref="CN30:CT30"/>
    <mergeCell ref="CN31:CT31"/>
    <mergeCell ref="CN32:CT32"/>
    <mergeCell ref="CN33:CT33"/>
    <mergeCell ref="CN34:CT34"/>
    <mergeCell ref="CN35:CT35"/>
    <mergeCell ref="CB34:CF34"/>
    <mergeCell ref="CB35:CF35"/>
    <mergeCell ref="CG26:CM27"/>
    <mergeCell ref="CG28:CM28"/>
    <mergeCell ref="CG29:CM29"/>
    <mergeCell ref="CG30:CM30"/>
    <mergeCell ref="CG31:CM31"/>
    <mergeCell ref="CG32:CM32"/>
    <mergeCell ref="CG33:CM33"/>
    <mergeCell ref="CG34:CM34"/>
    <mergeCell ref="CB33:CF33"/>
    <mergeCell ref="BL26:CA27"/>
    <mergeCell ref="BL28:CA28"/>
    <mergeCell ref="CU26:DA27"/>
    <mergeCell ref="CB29:CF29"/>
    <mergeCell ref="CB30:CF30"/>
    <mergeCell ref="CB31:CF31"/>
    <mergeCell ref="CB32:CF32"/>
    <mergeCell ref="CU28:DA28"/>
    <mergeCell ref="CU30:DA30"/>
    <mergeCell ref="DB26:DH27"/>
    <mergeCell ref="DI26:DO27"/>
    <mergeCell ref="DP26:DV27"/>
    <mergeCell ref="CR185:CW185"/>
    <mergeCell ref="CX185:DC185"/>
    <mergeCell ref="DD183:DI183"/>
    <mergeCell ref="CR184:CW184"/>
    <mergeCell ref="CX184:DC184"/>
    <mergeCell ref="DD184:DI184"/>
    <mergeCell ref="DD182:DI182"/>
    <mergeCell ref="CL183:CQ183"/>
    <mergeCell ref="DD185:DI185"/>
    <mergeCell ref="BT186:BY189"/>
    <mergeCell ref="BZ186:CK189"/>
    <mergeCell ref="CL186:CQ189"/>
    <mergeCell ref="CR186:CW189"/>
    <mergeCell ref="CX186:DI189"/>
    <mergeCell ref="BT185:BY185"/>
    <mergeCell ref="BZ185:CE185"/>
    <mergeCell ref="CL185:CQ185"/>
    <mergeCell ref="BT184:BY184"/>
    <mergeCell ref="BZ184:CE184"/>
    <mergeCell ref="CF184:CK184"/>
    <mergeCell ref="CL184:CQ184"/>
    <mergeCell ref="BT183:BY183"/>
    <mergeCell ref="BZ183:CE183"/>
    <mergeCell ref="CR180:CW181"/>
    <mergeCell ref="CX180:DC181"/>
    <mergeCell ref="CR183:CW183"/>
    <mergeCell ref="CX183:DC183"/>
    <mergeCell ref="CF183:CK183"/>
    <mergeCell ref="BT182:BY182"/>
    <mergeCell ref="BZ182:CE182"/>
    <mergeCell ref="CL182:CQ182"/>
    <mergeCell ref="CH174:CN174"/>
    <mergeCell ref="CO174:CU174"/>
    <mergeCell ref="CV174:DB174"/>
    <mergeCell ref="CR182:CW182"/>
    <mergeCell ref="CX182:DC182"/>
    <mergeCell ref="CF182:CK182"/>
    <mergeCell ref="BT179:BY181"/>
    <mergeCell ref="BZ179:CK179"/>
    <mergeCell ref="CL179:CW179"/>
    <mergeCell ref="CX179:DI179"/>
    <mergeCell ref="BZ180:CE181"/>
    <mergeCell ref="CF180:CK181"/>
    <mergeCell ref="CL180:CQ181"/>
    <mergeCell ref="DD180:DI181"/>
    <mergeCell ref="CV172:DB172"/>
    <mergeCell ref="BT173:BZ173"/>
    <mergeCell ref="CA173:CG173"/>
    <mergeCell ref="CH173:CN173"/>
    <mergeCell ref="CO173:CU173"/>
    <mergeCell ref="CV173:DB173"/>
    <mergeCell ref="BT172:BZ172"/>
    <mergeCell ref="CA172:CG172"/>
    <mergeCell ref="CH172:CN172"/>
    <mergeCell ref="CO172:CU172"/>
    <mergeCell ref="CV170:DB170"/>
    <mergeCell ref="BT171:BZ171"/>
    <mergeCell ref="CA171:CG171"/>
    <mergeCell ref="CH171:CN171"/>
    <mergeCell ref="CO171:CU171"/>
    <mergeCell ref="CV171:DB171"/>
    <mergeCell ref="BT170:BZ170"/>
    <mergeCell ref="CA170:CG170"/>
    <mergeCell ref="CH170:CN170"/>
    <mergeCell ref="CO170:CU170"/>
    <mergeCell ref="O115:P117"/>
    <mergeCell ref="BT168:CG168"/>
    <mergeCell ref="CH168:DB168"/>
    <mergeCell ref="BT169:BZ169"/>
    <mergeCell ref="CA169:CG169"/>
    <mergeCell ref="CH169:CN169"/>
    <mergeCell ref="CO169:CU169"/>
    <mergeCell ref="CV169:DB169"/>
    <mergeCell ref="AA143:AE143"/>
    <mergeCell ref="CA117:CD117"/>
    <mergeCell ref="CO66:CV66"/>
    <mergeCell ref="DA66:DD66"/>
    <mergeCell ref="CO67:CV67"/>
    <mergeCell ref="DA67:DD67"/>
    <mergeCell ref="CW66:CZ66"/>
    <mergeCell ref="CQ62:CT62"/>
    <mergeCell ref="CO63:CV64"/>
    <mergeCell ref="DA63:DD64"/>
    <mergeCell ref="CO65:CV65"/>
    <mergeCell ref="DA65:DD65"/>
    <mergeCell ref="CW63:CZ64"/>
    <mergeCell ref="DE63:DJ64"/>
    <mergeCell ref="DK63:DP64"/>
    <mergeCell ref="CW65:CZ65"/>
    <mergeCell ref="DE65:DJ65"/>
    <mergeCell ref="DK65:DP65"/>
    <mergeCell ref="DE66:DJ66"/>
    <mergeCell ref="DK66:DP66"/>
    <mergeCell ref="CW67:CZ67"/>
    <mergeCell ref="DE67:DJ67"/>
    <mergeCell ref="DK67:DP67"/>
    <mergeCell ref="DK68:DP68"/>
    <mergeCell ref="CO69:CV69"/>
    <mergeCell ref="DA69:DD69"/>
    <mergeCell ref="CW69:CZ69"/>
    <mergeCell ref="DE69:DJ69"/>
    <mergeCell ref="DK69:DP69"/>
    <mergeCell ref="CO68:CV68"/>
    <mergeCell ref="DA68:DD68"/>
    <mergeCell ref="CW68:CZ68"/>
    <mergeCell ref="DE68:DJ68"/>
    <mergeCell ref="DK70:DP70"/>
    <mergeCell ref="CO71:CV71"/>
    <mergeCell ref="DA71:DD71"/>
    <mergeCell ref="CW71:CZ71"/>
    <mergeCell ref="DE71:DJ71"/>
    <mergeCell ref="DK71:DP71"/>
    <mergeCell ref="CO70:CV70"/>
    <mergeCell ref="DA70:DD70"/>
    <mergeCell ref="CW70:CZ70"/>
    <mergeCell ref="DE70:DJ70"/>
    <mergeCell ref="DK72:DP72"/>
    <mergeCell ref="CO73:CV73"/>
    <mergeCell ref="DA73:DD73"/>
    <mergeCell ref="CW73:CZ73"/>
    <mergeCell ref="DE73:DJ73"/>
    <mergeCell ref="DK73:DP73"/>
    <mergeCell ref="CO72:CV72"/>
    <mergeCell ref="DA72:DD72"/>
    <mergeCell ref="CW72:CZ72"/>
    <mergeCell ref="DE72:DJ72"/>
    <mergeCell ref="DK74:DP74"/>
    <mergeCell ref="CO75:CV75"/>
    <mergeCell ref="DA75:DD75"/>
    <mergeCell ref="CW75:CZ75"/>
    <mergeCell ref="DE75:DJ75"/>
    <mergeCell ref="DK75:DP75"/>
    <mergeCell ref="CO74:CV74"/>
    <mergeCell ref="DA74:DD74"/>
    <mergeCell ref="CW74:CZ74"/>
    <mergeCell ref="DE74:DJ74"/>
    <mergeCell ref="DK76:DP76"/>
    <mergeCell ref="CO77:CV77"/>
    <mergeCell ref="DA77:DD77"/>
    <mergeCell ref="CW77:CZ77"/>
    <mergeCell ref="DE77:DJ77"/>
    <mergeCell ref="DK77:DP77"/>
    <mergeCell ref="CO76:CV76"/>
    <mergeCell ref="DA76:DD76"/>
    <mergeCell ref="CW76:CZ76"/>
    <mergeCell ref="DE76:DJ76"/>
    <mergeCell ref="B2:N2"/>
    <mergeCell ref="E6:BE7"/>
    <mergeCell ref="S34:AG34"/>
    <mergeCell ref="L37:N37"/>
    <mergeCell ref="AM37:AO37"/>
    <mergeCell ref="AP37:AT37"/>
    <mergeCell ref="O17:P17"/>
    <mergeCell ref="R17:S17"/>
    <mergeCell ref="U17:V17"/>
    <mergeCell ref="AT17:AU17"/>
    <mergeCell ref="L38:N38"/>
    <mergeCell ref="U38:W38"/>
    <mergeCell ref="AM38:AO38"/>
    <mergeCell ref="AP38:AT38"/>
    <mergeCell ref="H41:BE42"/>
    <mergeCell ref="H45:T48"/>
    <mergeCell ref="U45:AR46"/>
    <mergeCell ref="AS45:BD46"/>
    <mergeCell ref="U47:AF48"/>
    <mergeCell ref="AG47:AR48"/>
    <mergeCell ref="AS47:BD48"/>
    <mergeCell ref="H49:T49"/>
    <mergeCell ref="U49:AF49"/>
    <mergeCell ref="AG49:AR49"/>
    <mergeCell ref="AS49:BD49"/>
    <mergeCell ref="H50:T50"/>
    <mergeCell ref="U50:AF50"/>
    <mergeCell ref="AG50:AR50"/>
    <mergeCell ref="AS50:BD50"/>
    <mergeCell ref="H51:T51"/>
    <mergeCell ref="U51:AF51"/>
    <mergeCell ref="AG51:AR51"/>
    <mergeCell ref="AS51:BD51"/>
    <mergeCell ref="H52:T52"/>
    <mergeCell ref="U52:AF52"/>
    <mergeCell ref="AG52:AR52"/>
    <mergeCell ref="AS52:BD52"/>
    <mergeCell ref="BN47:BY47"/>
    <mergeCell ref="CG47:CQ47"/>
    <mergeCell ref="CR47:CX47"/>
    <mergeCell ref="CY47:DF47"/>
    <mergeCell ref="BZ47:CF47"/>
    <mergeCell ref="BN48:BY48"/>
    <mergeCell ref="CG48:CJ48"/>
    <mergeCell ref="CK48:CL48"/>
    <mergeCell ref="CM48:CP48"/>
    <mergeCell ref="BZ48:CF48"/>
    <mergeCell ref="CR48:CX48"/>
    <mergeCell ref="CY48:DF56"/>
    <mergeCell ref="BN49:BY49"/>
    <mergeCell ref="CG49:CJ49"/>
    <mergeCell ref="CK49:CL49"/>
    <mergeCell ref="CM49:CP49"/>
    <mergeCell ref="CR49:CX49"/>
    <mergeCell ref="BN50:BY50"/>
    <mergeCell ref="CG50:CP50"/>
    <mergeCell ref="CR50:CX50"/>
    <mergeCell ref="CG51:CJ51"/>
    <mergeCell ref="CK51:CL51"/>
    <mergeCell ref="CM51:CP51"/>
    <mergeCell ref="BZ51:CF51"/>
    <mergeCell ref="CR51:CX51"/>
    <mergeCell ref="BJ62:BM62"/>
    <mergeCell ref="BN52:BY52"/>
    <mergeCell ref="CG52:CJ52"/>
    <mergeCell ref="CK52:CL52"/>
    <mergeCell ref="CM52:CP52"/>
    <mergeCell ref="CR52:CX52"/>
    <mergeCell ref="BN53:BY53"/>
    <mergeCell ref="CG53:CJ53"/>
    <mergeCell ref="BN51:BY51"/>
    <mergeCell ref="CK53:CL53"/>
    <mergeCell ref="CM53:CP53"/>
    <mergeCell ref="CR53:CX53"/>
    <mergeCell ref="BN54:BY54"/>
    <mergeCell ref="CG54:CJ54"/>
    <mergeCell ref="CK54:CL54"/>
    <mergeCell ref="CM54:CP54"/>
    <mergeCell ref="CR54:CX54"/>
    <mergeCell ref="BZ54:CF54"/>
    <mergeCell ref="CR55:CX55"/>
    <mergeCell ref="BH66:BO66"/>
    <mergeCell ref="BP66:BS66"/>
    <mergeCell ref="BT66:BW66"/>
    <mergeCell ref="BX66:CC66"/>
    <mergeCell ref="BH65:BO65"/>
    <mergeCell ref="BP65:BS65"/>
    <mergeCell ref="BT65:BW65"/>
    <mergeCell ref="BX65:CC65"/>
    <mergeCell ref="BP63:BS64"/>
    <mergeCell ref="BN55:BY55"/>
    <mergeCell ref="CG55:CJ55"/>
    <mergeCell ref="CK55:CL55"/>
    <mergeCell ref="CM55:CP55"/>
    <mergeCell ref="BZ55:CF55"/>
    <mergeCell ref="CM56:CP56"/>
    <mergeCell ref="CR56:CX56"/>
    <mergeCell ref="BH67:BO67"/>
    <mergeCell ref="BP67:BS67"/>
    <mergeCell ref="BT67:BW67"/>
    <mergeCell ref="BX67:CC67"/>
    <mergeCell ref="CD65:CI65"/>
    <mergeCell ref="BT63:BW64"/>
    <mergeCell ref="BX63:CC64"/>
    <mergeCell ref="CD63:CI64"/>
    <mergeCell ref="CD66:CI66"/>
    <mergeCell ref="BN56:BY56"/>
    <mergeCell ref="CG56:CJ56"/>
    <mergeCell ref="CK56:CL56"/>
    <mergeCell ref="BH63:BO64"/>
    <mergeCell ref="BZ56:CF56"/>
    <mergeCell ref="CD67:CI67"/>
    <mergeCell ref="BH68:BO68"/>
    <mergeCell ref="BP68:BS68"/>
    <mergeCell ref="BT68:BW68"/>
    <mergeCell ref="BX68:CC68"/>
    <mergeCell ref="CD68:CI68"/>
    <mergeCell ref="CD72:CI73"/>
    <mergeCell ref="BH74:BO74"/>
    <mergeCell ref="BP74:BS74"/>
    <mergeCell ref="BT74:BW74"/>
    <mergeCell ref="BX74:CC74"/>
    <mergeCell ref="CD74:CI74"/>
    <mergeCell ref="BH72:BO73"/>
    <mergeCell ref="BP72:BS73"/>
    <mergeCell ref="BT72:BW73"/>
    <mergeCell ref="CD75:CI75"/>
    <mergeCell ref="BH76:BO76"/>
    <mergeCell ref="BP76:BS76"/>
    <mergeCell ref="BT76:BW76"/>
    <mergeCell ref="BX76:CC76"/>
    <mergeCell ref="CD76:CI76"/>
    <mergeCell ref="BH75:BO75"/>
    <mergeCell ref="BP75:BS75"/>
    <mergeCell ref="BT75:BW75"/>
    <mergeCell ref="BX75:CC75"/>
    <mergeCell ref="AC61:AE61"/>
    <mergeCell ref="AF61:AI61"/>
    <mergeCell ref="AJ61:AK61"/>
    <mergeCell ref="AM61:AO61"/>
    <mergeCell ref="AQ61:AR61"/>
    <mergeCell ref="AT61:AW61"/>
    <mergeCell ref="AX61:AY61"/>
    <mergeCell ref="BH77:BO77"/>
    <mergeCell ref="BJ71:BM71"/>
    <mergeCell ref="AT62:AW62"/>
    <mergeCell ref="AX62:AY62"/>
    <mergeCell ref="AT63:AW63"/>
    <mergeCell ref="AX63:AY63"/>
    <mergeCell ref="AT74:AW74"/>
    <mergeCell ref="AC62:AE62"/>
    <mergeCell ref="AJ62:AK62"/>
    <mergeCell ref="AC63:AE63"/>
    <mergeCell ref="AJ63:AK63"/>
    <mergeCell ref="AM63:AO63"/>
    <mergeCell ref="AQ63:AR63"/>
    <mergeCell ref="AM62:AO62"/>
    <mergeCell ref="AQ62:AR62"/>
    <mergeCell ref="AC64:AE64"/>
    <mergeCell ref="AJ64:AK64"/>
    <mergeCell ref="AM64:AO64"/>
    <mergeCell ref="AQ64:AR64"/>
    <mergeCell ref="AC65:AE65"/>
    <mergeCell ref="AJ65:AK65"/>
    <mergeCell ref="AM65:AO65"/>
    <mergeCell ref="AQ65:AR65"/>
    <mergeCell ref="CD81:CI82"/>
    <mergeCell ref="AT64:AW64"/>
    <mergeCell ref="AX64:AY64"/>
    <mergeCell ref="BJ80:BM80"/>
    <mergeCell ref="AT65:AW65"/>
    <mergeCell ref="AX65:AY65"/>
    <mergeCell ref="BH81:BO82"/>
    <mergeCell ref="BX77:CC77"/>
    <mergeCell ref="CD77:CI77"/>
    <mergeCell ref="BP77:BS77"/>
    <mergeCell ref="AJ67:AK67"/>
    <mergeCell ref="AS67:AW67"/>
    <mergeCell ref="AX67:AY67"/>
    <mergeCell ref="AC66:AE66"/>
    <mergeCell ref="AJ66:AK66"/>
    <mergeCell ref="AM66:AO66"/>
    <mergeCell ref="AQ66:AR66"/>
    <mergeCell ref="AT66:AW66"/>
    <mergeCell ref="AX66:AY66"/>
    <mergeCell ref="AQ74:AR74"/>
    <mergeCell ref="BX81:CC82"/>
    <mergeCell ref="BT77:BW77"/>
    <mergeCell ref="BX72:CC73"/>
    <mergeCell ref="AT73:AW73"/>
    <mergeCell ref="AX73:AY73"/>
    <mergeCell ref="BP81:BS82"/>
    <mergeCell ref="BT81:BW82"/>
    <mergeCell ref="AX74:AY74"/>
    <mergeCell ref="AT76:AW76"/>
    <mergeCell ref="BP85:BS85"/>
    <mergeCell ref="BJ89:BM89"/>
    <mergeCell ref="BH85:BO85"/>
    <mergeCell ref="AC73:AE73"/>
    <mergeCell ref="AJ73:AK73"/>
    <mergeCell ref="AM73:AO73"/>
    <mergeCell ref="AQ73:AR73"/>
    <mergeCell ref="AC74:AE74"/>
    <mergeCell ref="AJ74:AK74"/>
    <mergeCell ref="AM74:AO74"/>
    <mergeCell ref="BH84:BO84"/>
    <mergeCell ref="BP84:BS84"/>
    <mergeCell ref="BH83:BO83"/>
    <mergeCell ref="BP83:BS83"/>
    <mergeCell ref="AG75:AJ75"/>
    <mergeCell ref="AT75:AW75"/>
    <mergeCell ref="CD85:CI85"/>
    <mergeCell ref="BT85:BW85"/>
    <mergeCell ref="BX85:CC85"/>
    <mergeCell ref="CD83:CI83"/>
    <mergeCell ref="BT84:BW84"/>
    <mergeCell ref="BX84:CC84"/>
    <mergeCell ref="CD84:CI84"/>
    <mergeCell ref="BT83:BW83"/>
    <mergeCell ref="Y75:Z75"/>
    <mergeCell ref="AA75:AB75"/>
    <mergeCell ref="AC75:AD75"/>
    <mergeCell ref="AE75:AF75"/>
    <mergeCell ref="BP92:BS92"/>
    <mergeCell ref="BT92:BW92"/>
    <mergeCell ref="BT90:BW91"/>
    <mergeCell ref="BH90:BO91"/>
    <mergeCell ref="BP90:BS91"/>
    <mergeCell ref="S90:T91"/>
    <mergeCell ref="AB90:AC91"/>
    <mergeCell ref="AD90:AE90"/>
    <mergeCell ref="BH92:BO92"/>
    <mergeCell ref="CD92:CI92"/>
    <mergeCell ref="AC77:AE77"/>
    <mergeCell ref="AJ77:AK77"/>
    <mergeCell ref="AM77:AO77"/>
    <mergeCell ref="AQ77:AR77"/>
    <mergeCell ref="AT77:AW77"/>
    <mergeCell ref="AX77:AY77"/>
    <mergeCell ref="BX90:CC91"/>
    <mergeCell ref="CD90:CI91"/>
    <mergeCell ref="BX83:CC83"/>
    <mergeCell ref="AJ78:AK78"/>
    <mergeCell ref="AS78:AW78"/>
    <mergeCell ref="AX78:AY78"/>
    <mergeCell ref="BH94:BO94"/>
    <mergeCell ref="AL82:AP82"/>
    <mergeCell ref="AQ82:AR82"/>
    <mergeCell ref="AL84:AP84"/>
    <mergeCell ref="AQ84:AR84"/>
    <mergeCell ref="AL83:AP83"/>
    <mergeCell ref="AQ83:AR83"/>
    <mergeCell ref="AC85:AD85"/>
    <mergeCell ref="AL85:AP85"/>
    <mergeCell ref="AQ85:AR85"/>
    <mergeCell ref="AS91:AU91"/>
    <mergeCell ref="AS90:AU90"/>
    <mergeCell ref="D88:BA88"/>
    <mergeCell ref="G90:H91"/>
    <mergeCell ref="I90:J91"/>
    <mergeCell ref="L90:L91"/>
    <mergeCell ref="M90:P91"/>
    <mergeCell ref="CD93:CI93"/>
    <mergeCell ref="BJ98:BM98"/>
    <mergeCell ref="BT93:BW93"/>
    <mergeCell ref="BP94:BS94"/>
    <mergeCell ref="BT94:BW94"/>
    <mergeCell ref="BP93:BS93"/>
    <mergeCell ref="BX94:CC94"/>
    <mergeCell ref="BH93:BO93"/>
    <mergeCell ref="BX93:CC93"/>
    <mergeCell ref="CD102:CI102"/>
    <mergeCell ref="BT101:BW101"/>
    <mergeCell ref="BX101:CC101"/>
    <mergeCell ref="CD99:CI100"/>
    <mergeCell ref="CD101:CI101"/>
    <mergeCell ref="BT99:BW100"/>
    <mergeCell ref="BX99:CC100"/>
    <mergeCell ref="D87:K87"/>
    <mergeCell ref="L87:N87"/>
    <mergeCell ref="O87:BA87"/>
    <mergeCell ref="BP101:BS101"/>
    <mergeCell ref="U90:V91"/>
    <mergeCell ref="W90:Z91"/>
    <mergeCell ref="AW90:AX91"/>
    <mergeCell ref="AY90:BA91"/>
    <mergeCell ref="AD91:AE91"/>
    <mergeCell ref="Q90:R91"/>
    <mergeCell ref="CD105:CI105"/>
    <mergeCell ref="BH104:BO104"/>
    <mergeCell ref="BP104:BS104"/>
    <mergeCell ref="BT104:BW104"/>
    <mergeCell ref="BH105:BO105"/>
    <mergeCell ref="BP105:BS105"/>
    <mergeCell ref="BT105:BW105"/>
    <mergeCell ref="BX105:CC105"/>
    <mergeCell ref="CD104:CI104"/>
    <mergeCell ref="BX104:CC104"/>
    <mergeCell ref="BH101:BO101"/>
    <mergeCell ref="BH99:BO100"/>
    <mergeCell ref="BP99:BS100"/>
    <mergeCell ref="CD94:CI94"/>
    <mergeCell ref="BH103:BO103"/>
    <mergeCell ref="BP103:BS103"/>
    <mergeCell ref="BT103:BW103"/>
    <mergeCell ref="BX103:CC103"/>
    <mergeCell ref="CD103:CI103"/>
    <mergeCell ref="AA90:AA91"/>
    <mergeCell ref="AM90:AP91"/>
    <mergeCell ref="AQ90:AR91"/>
    <mergeCell ref="BH102:BO102"/>
    <mergeCell ref="BP102:BS102"/>
    <mergeCell ref="BT102:BW102"/>
    <mergeCell ref="BX102:CC102"/>
    <mergeCell ref="BX92:CC92"/>
    <mergeCell ref="AC93:AD94"/>
    <mergeCell ref="T93:U94"/>
    <mergeCell ref="V93:W94"/>
    <mergeCell ref="X93:AB94"/>
    <mergeCell ref="I93:J94"/>
    <mergeCell ref="K93:O94"/>
    <mergeCell ref="P93:Q94"/>
    <mergeCell ref="R93:S94"/>
    <mergeCell ref="BH110:BL110"/>
    <mergeCell ref="BM110:BR111"/>
    <mergeCell ref="BS110:BX111"/>
    <mergeCell ref="BY110:CD111"/>
    <mergeCell ref="BH111:BL111"/>
    <mergeCell ref="CF110:CJ110"/>
    <mergeCell ref="CK110:CP111"/>
    <mergeCell ref="CQ110:CV111"/>
    <mergeCell ref="CW110:DB111"/>
    <mergeCell ref="CF111:CJ111"/>
    <mergeCell ref="BH112:BL112"/>
    <mergeCell ref="BM112:BP112"/>
    <mergeCell ref="BQ112:BR112"/>
    <mergeCell ref="BS112:BV112"/>
    <mergeCell ref="BW112:BX112"/>
    <mergeCell ref="BY112:CB112"/>
    <mergeCell ref="CC112:CD112"/>
    <mergeCell ref="CF112:CJ112"/>
    <mergeCell ref="CK112:CN112"/>
    <mergeCell ref="CO112:CP112"/>
    <mergeCell ref="CQ112:CT112"/>
    <mergeCell ref="CU112:CV112"/>
    <mergeCell ref="CW112:CZ112"/>
    <mergeCell ref="DA112:DB112"/>
    <mergeCell ref="BH113:BL113"/>
    <mergeCell ref="BM113:BP113"/>
    <mergeCell ref="BQ113:BR113"/>
    <mergeCell ref="BS113:BV113"/>
    <mergeCell ref="BW113:BX113"/>
    <mergeCell ref="BY113:CB113"/>
    <mergeCell ref="CC113:CD113"/>
    <mergeCell ref="CF113:CJ113"/>
    <mergeCell ref="CA118:CD118"/>
    <mergeCell ref="CW113:CZ113"/>
    <mergeCell ref="DA113:DB113"/>
    <mergeCell ref="CA116:CD116"/>
    <mergeCell ref="CK113:CN113"/>
    <mergeCell ref="CO113:CP113"/>
    <mergeCell ref="CQ113:CT113"/>
    <mergeCell ref="CU113:CV113"/>
    <mergeCell ref="BZ49:CF49"/>
    <mergeCell ref="BZ50:CF50"/>
    <mergeCell ref="BZ52:CF52"/>
    <mergeCell ref="BZ53:CF53"/>
    <mergeCell ref="AJ128:AK128"/>
    <mergeCell ref="CA135:CD135"/>
    <mergeCell ref="CA127:CD127"/>
    <mergeCell ref="CA128:CD128"/>
    <mergeCell ref="CA129:CD129"/>
    <mergeCell ref="CA132:CD132"/>
    <mergeCell ref="AT235:AW236"/>
    <mergeCell ref="CA130:CD130"/>
    <mergeCell ref="CA131:CD131"/>
    <mergeCell ref="BT174:BZ174"/>
    <mergeCell ref="CA174:CG174"/>
    <mergeCell ref="CF185:CK185"/>
    <mergeCell ref="CA134:CD134"/>
    <mergeCell ref="CA136:CD136"/>
    <mergeCell ref="AW206:AZ207"/>
    <mergeCell ref="CA133:CD133"/>
    <mergeCell ref="CA137:CD137"/>
    <mergeCell ref="T137:AA137"/>
    <mergeCell ref="V134:AA134"/>
    <mergeCell ref="AN134:AS134"/>
    <mergeCell ref="AB138:AI138"/>
    <mergeCell ref="M138:S138"/>
    <mergeCell ref="T138:AA138"/>
    <mergeCell ref="AB137:AI137"/>
    <mergeCell ref="AL144:AN144"/>
    <mergeCell ref="J143:K143"/>
    <mergeCell ref="L143:M143"/>
    <mergeCell ref="S143:T143"/>
    <mergeCell ref="U143:X143"/>
    <mergeCell ref="AA144:AE144"/>
    <mergeCell ref="Y143:Z143"/>
    <mergeCell ref="T139:AA139"/>
    <mergeCell ref="J144:K144"/>
    <mergeCell ref="L144:M144"/>
    <mergeCell ref="S144:T144"/>
    <mergeCell ref="U144:X144"/>
    <mergeCell ref="Y144:Z144"/>
    <mergeCell ref="CA143:CD143"/>
    <mergeCell ref="CA144:CD144"/>
    <mergeCell ref="AB139:AI139"/>
    <mergeCell ref="E137:L137"/>
    <mergeCell ref="E138:L138"/>
    <mergeCell ref="E139:L139"/>
    <mergeCell ref="BB137:BD137"/>
    <mergeCell ref="BB138:BD138"/>
    <mergeCell ref="AL143:AN143"/>
    <mergeCell ref="M139:S139"/>
    <mergeCell ref="AA148:AB148"/>
    <mergeCell ref="AF148:AG148"/>
    <mergeCell ref="O148:P148"/>
    <mergeCell ref="R148:S148"/>
    <mergeCell ref="V148:W148"/>
    <mergeCell ref="X148:Z148"/>
    <mergeCell ref="AC148:AE148"/>
    <mergeCell ref="AL148:AM148"/>
    <mergeCell ref="AN148:AP148"/>
    <mergeCell ref="AQ148:AR148"/>
    <mergeCell ref="AS148:AV148"/>
    <mergeCell ref="Q229:R229"/>
    <mergeCell ref="S229:T229"/>
    <mergeCell ref="X208:AC208"/>
    <mergeCell ref="F214:G217"/>
    <mergeCell ref="F220:G221"/>
    <mergeCell ref="F222:G225"/>
    <mergeCell ref="G229:H229"/>
    <mergeCell ref="I229:J229"/>
    <mergeCell ref="O229:P229"/>
    <mergeCell ref="Y229:Z229"/>
    <mergeCell ref="AY205:BB205"/>
    <mergeCell ref="BC205:BD205"/>
    <mergeCell ref="AO205:AP205"/>
    <mergeCell ref="C220:D223"/>
    <mergeCell ref="I205:J205"/>
    <mergeCell ref="O205:P205"/>
    <mergeCell ref="Q205:R205"/>
    <mergeCell ref="S205:T205"/>
    <mergeCell ref="U205:X205"/>
    <mergeCell ref="AQ205:AT205"/>
    <mergeCell ref="AW177:BA177"/>
    <mergeCell ref="AZ178:BD178"/>
    <mergeCell ref="I168:J168"/>
    <mergeCell ref="I169:J169"/>
    <mergeCell ref="DK78:DP78"/>
    <mergeCell ref="DK79:DP79"/>
    <mergeCell ref="DE78:DJ78"/>
    <mergeCell ref="CO79:CV79"/>
    <mergeCell ref="DA79:DD79"/>
    <mergeCell ref="CW79:CZ79"/>
    <mergeCell ref="DE79:DJ79"/>
    <mergeCell ref="CO78:CV78"/>
    <mergeCell ref="DA78:DD78"/>
    <mergeCell ref="CW78:CZ78"/>
    <mergeCell ref="DK80:DP80"/>
    <mergeCell ref="CO81:CV81"/>
    <mergeCell ref="DA81:DD81"/>
    <mergeCell ref="CW81:CZ81"/>
    <mergeCell ref="DE81:DJ81"/>
    <mergeCell ref="DK81:DP81"/>
    <mergeCell ref="CO80:CV80"/>
    <mergeCell ref="DA80:DD80"/>
    <mergeCell ref="CW80:CZ80"/>
    <mergeCell ref="DE80:DJ80"/>
    <mergeCell ref="AJ116:AK118"/>
    <mergeCell ref="AJ120:AK122"/>
    <mergeCell ref="AJ123:AK123"/>
    <mergeCell ref="AF90:AG91"/>
    <mergeCell ref="AH93:AK94"/>
    <mergeCell ref="AF121:AI122"/>
    <mergeCell ref="AH90:AJ91"/>
    <mergeCell ref="AK90:AL91"/>
    <mergeCell ref="AL119:AM126"/>
    <mergeCell ref="AJ119:AK119"/>
    <mergeCell ref="CA125:CD125"/>
    <mergeCell ref="CA123:CD123"/>
    <mergeCell ref="O119:P121"/>
    <mergeCell ref="AJ124:AK126"/>
    <mergeCell ref="CA126:CD126"/>
    <mergeCell ref="CA119:CD119"/>
    <mergeCell ref="CA120:CD120"/>
    <mergeCell ref="CA121:CD121"/>
    <mergeCell ref="CA122:CD122"/>
    <mergeCell ref="L121:M123"/>
    <mergeCell ref="AJ127:AK127"/>
    <mergeCell ref="O122:P122"/>
    <mergeCell ref="O123:P125"/>
    <mergeCell ref="I167:J167"/>
    <mergeCell ref="CA124:CD124"/>
    <mergeCell ref="Q167:R167"/>
    <mergeCell ref="I153:J153"/>
    <mergeCell ref="I151:J151"/>
    <mergeCell ref="I152:J152"/>
    <mergeCell ref="CA145:CD145"/>
    <mergeCell ref="I150:J150"/>
    <mergeCell ref="N143:R143"/>
    <mergeCell ref="N144:R144"/>
    <mergeCell ref="D182:E185"/>
    <mergeCell ref="D190:E193"/>
    <mergeCell ref="D188:E189"/>
    <mergeCell ref="O126:P126"/>
    <mergeCell ref="O127:P128"/>
    <mergeCell ref="E148:F148"/>
    <mergeCell ref="G148:H148"/>
    <mergeCell ref="I148:J148"/>
    <mergeCell ref="L148:M148"/>
    <mergeCell ref="M137:S137"/>
    <mergeCell ref="G201:H201"/>
    <mergeCell ref="I201:J201"/>
    <mergeCell ref="O201:P201"/>
    <mergeCell ref="V176:AA176"/>
    <mergeCell ref="K201:N201"/>
    <mergeCell ref="AA205:AB205"/>
    <mergeCell ref="AU205:AV205"/>
    <mergeCell ref="W203:X203"/>
    <mergeCell ref="G204:H204"/>
    <mergeCell ref="I204:J204"/>
    <mergeCell ref="O204:P204"/>
    <mergeCell ref="Q204:R204"/>
    <mergeCell ref="K204:N204"/>
    <mergeCell ref="Y205:Z205"/>
    <mergeCell ref="K205:N205"/>
    <mergeCell ref="AC229:AD229"/>
    <mergeCell ref="AW205:AX205"/>
    <mergeCell ref="AC205:AE205"/>
    <mergeCell ref="AF205:AG205"/>
    <mergeCell ref="AJ205:AK205"/>
    <mergeCell ref="AL205:AN205"/>
    <mergeCell ref="G231:H231"/>
    <mergeCell ref="I231:J231"/>
    <mergeCell ref="S231:T231"/>
    <mergeCell ref="U231:X231"/>
    <mergeCell ref="AA233:AD233"/>
    <mergeCell ref="AE233:AF233"/>
    <mergeCell ref="G233:H233"/>
    <mergeCell ref="I233:J233"/>
    <mergeCell ref="O233:P233"/>
    <mergeCell ref="S233:T233"/>
    <mergeCell ref="U233:X233"/>
    <mergeCell ref="Y233:Z233"/>
    <mergeCell ref="S235:T235"/>
    <mergeCell ref="U235:X235"/>
    <mergeCell ref="Y235:Z235"/>
    <mergeCell ref="G235:H235"/>
    <mergeCell ref="I235:J235"/>
    <mergeCell ref="L235:M235"/>
    <mergeCell ref="K5:M5"/>
    <mergeCell ref="AN17:AO17"/>
    <mergeCell ref="AQ17:AR17"/>
    <mergeCell ref="AL235:AO235"/>
    <mergeCell ref="AP235:AQ235"/>
    <mergeCell ref="AA235:AB235"/>
    <mergeCell ref="AC235:AE235"/>
    <mergeCell ref="AF235:AI235"/>
    <mergeCell ref="AJ235:AK235"/>
    <mergeCell ref="AG233:AJ233"/>
    <mergeCell ref="M150:P150"/>
    <mergeCell ref="M151:P151"/>
    <mergeCell ref="M152:P152"/>
    <mergeCell ref="M153:P153"/>
    <mergeCell ref="M160:Q160"/>
    <mergeCell ref="M162:Q162"/>
    <mergeCell ref="M167:P167"/>
    <mergeCell ref="M169:P169"/>
    <mergeCell ref="Q169:R169"/>
    <mergeCell ref="K229:N229"/>
    <mergeCell ref="K231:R231"/>
    <mergeCell ref="AZ179:BD179"/>
    <mergeCell ref="AG231:AJ231"/>
    <mergeCell ref="AE229:AH229"/>
    <mergeCell ref="Y231:Z231"/>
    <mergeCell ref="AA231:AD231"/>
    <mergeCell ref="AE231:AF231"/>
    <mergeCell ref="U229:X229"/>
    <mergeCell ref="AA229:AB229"/>
  </mergeCells>
  <dataValidations count="5">
    <dataValidation type="list" allowBlank="1" showInputMessage="1" showErrorMessage="1" sqref="BB138:BD138">
      <formula1>$CA$116:$CA$144</formula1>
    </dataValidation>
    <dataValidation type="list" allowBlank="1" showInputMessage="1" showErrorMessage="1" sqref="M139 BZ51:CF51">
      <formula1>$CO$65:$CO$81</formula1>
    </dataValidation>
    <dataValidation type="list" allowBlank="1" showInputMessage="1" showErrorMessage="1" sqref="L87:N87">
      <formula1>$CA$116:$CA$145</formula1>
    </dataValidation>
    <dataValidation type="list" allowBlank="1" showInputMessage="1" showErrorMessage="1" sqref="M138 BZ48:CF48">
      <formula1>$BH$68:$BH$105</formula1>
    </dataValidation>
    <dataValidation type="list" allowBlank="1" showInputMessage="1" showErrorMessage="1" sqref="N73:Z74">
      <formula1>$BL$29:$BL$35</formula1>
    </dataValidation>
  </dataValidations>
  <printOptions/>
  <pageMargins left="0.79" right="0.39" top="0.7" bottom="0.59" header="0.51" footer="0.51"/>
  <pageSetup horizontalDpi="300" verticalDpi="300" orientation="portrait" paperSize="9" r:id="rId4"/>
  <rowBreaks count="2" manualBreakCount="2">
    <brk id="173" max="57" man="1"/>
    <brk id="227" max="5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6"/>
  <sheetViews>
    <sheetView view="pageBreakPreview" zoomScaleNormal="75" zoomScaleSheetLayoutView="100" workbookViewId="0" topLeftCell="A1">
      <selection activeCell="J70" sqref="J70"/>
    </sheetView>
  </sheetViews>
  <sheetFormatPr defaultColWidth="9.140625" defaultRowHeight="12"/>
  <cols>
    <col min="1" max="1" width="10.140625" style="2" customWidth="1"/>
    <col min="2" max="2" width="9.57421875" style="2" customWidth="1"/>
    <col min="3" max="9" width="10.7109375" style="2" customWidth="1"/>
    <col min="10" max="10" width="7.00390625" style="2" customWidth="1"/>
    <col min="11" max="11" width="10.28125" style="2" customWidth="1"/>
    <col min="12" max="12" width="11.8515625" style="2" customWidth="1"/>
    <col min="13" max="16384" width="10.28125" style="2" customWidth="1"/>
  </cols>
  <sheetData>
    <row r="1" spans="1:51" ht="27" customHeight="1" thickBot="1">
      <c r="A1" s="5" t="s">
        <v>187</v>
      </c>
      <c r="B1" s="4"/>
      <c r="C1" s="4"/>
      <c r="D1" s="6" t="s">
        <v>188</v>
      </c>
      <c r="E1" s="4"/>
      <c r="F1" s="4"/>
      <c r="G1" s="7" t="s">
        <v>189</v>
      </c>
      <c r="H1" s="4"/>
      <c r="I1" s="8">
        <f>IF(M30&gt;=2,"○の個数は１個にして下さい",IF(M30&lt;=0,"どこか１箇所に○印をつけて下さい",VLOOKUP(L2,M8:N29,2,FALSE)))</f>
        <v>16</v>
      </c>
      <c r="J1" s="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10"/>
      <c r="AW1" s="10"/>
      <c r="AX1" s="10"/>
      <c r="AY1" s="10"/>
    </row>
    <row r="2" spans="1:51" ht="18" customHeight="1">
      <c r="A2" s="542" t="s">
        <v>168</v>
      </c>
      <c r="B2" s="555" t="s">
        <v>190</v>
      </c>
      <c r="C2" s="560" t="s">
        <v>169</v>
      </c>
      <c r="D2" s="561"/>
      <c r="E2" s="561"/>
      <c r="F2" s="561"/>
      <c r="G2" s="561"/>
      <c r="H2" s="561"/>
      <c r="I2" s="562"/>
      <c r="J2" s="553" t="s">
        <v>191</v>
      </c>
      <c r="K2" s="9"/>
      <c r="L2" s="11" t="s">
        <v>243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10"/>
      <c r="AW2" s="10"/>
      <c r="AX2" s="10"/>
      <c r="AY2" s="10"/>
    </row>
    <row r="3" spans="1:51" ht="18" customHeight="1">
      <c r="A3" s="552"/>
      <c r="B3" s="556"/>
      <c r="C3" s="563"/>
      <c r="D3" s="564"/>
      <c r="E3" s="564"/>
      <c r="F3" s="564"/>
      <c r="G3" s="564"/>
      <c r="H3" s="564"/>
      <c r="I3" s="564"/>
      <c r="J3" s="554"/>
      <c r="K3" s="9"/>
      <c r="L3" s="11" t="s">
        <v>244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10"/>
      <c r="AW3" s="10"/>
      <c r="AX3" s="10"/>
      <c r="AY3" s="10"/>
    </row>
    <row r="4" spans="1:51" ht="18" customHeight="1">
      <c r="A4" s="557" t="s">
        <v>170</v>
      </c>
      <c r="B4" s="542">
        <v>16</v>
      </c>
      <c r="C4" s="13" t="s">
        <v>192</v>
      </c>
      <c r="D4" s="14"/>
      <c r="E4" s="14"/>
      <c r="F4" s="14"/>
      <c r="G4" s="15"/>
      <c r="H4" s="15"/>
      <c r="I4" s="14"/>
      <c r="J4" s="540" t="s">
        <v>34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0"/>
      <c r="AW4" s="10"/>
      <c r="AX4" s="10"/>
      <c r="AY4" s="10"/>
    </row>
    <row r="5" spans="1:51" ht="18" customHeight="1">
      <c r="A5" s="558"/>
      <c r="B5" s="543"/>
      <c r="C5" s="13" t="s">
        <v>193</v>
      </c>
      <c r="D5" s="14"/>
      <c r="E5" s="14"/>
      <c r="F5" s="14"/>
      <c r="G5" s="14"/>
      <c r="H5" s="14"/>
      <c r="I5" s="14"/>
      <c r="J5" s="54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0"/>
      <c r="AW5" s="10"/>
      <c r="AX5" s="10"/>
      <c r="AY5" s="10"/>
    </row>
    <row r="6" spans="1:51" ht="18" customHeight="1">
      <c r="A6" s="558"/>
      <c r="B6" s="543"/>
      <c r="C6" s="16" t="s">
        <v>194</v>
      </c>
      <c r="D6" s="17"/>
      <c r="E6" s="17"/>
      <c r="F6" s="17"/>
      <c r="G6" s="14"/>
      <c r="H6" s="14"/>
      <c r="I6" s="14"/>
      <c r="J6" s="55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10"/>
      <c r="AX6" s="10"/>
      <c r="AY6" s="10"/>
    </row>
    <row r="7" spans="1:51" ht="18" customHeight="1">
      <c r="A7" s="558"/>
      <c r="B7" s="551">
        <v>18</v>
      </c>
      <c r="C7" s="18" t="s">
        <v>195</v>
      </c>
      <c r="D7" s="19"/>
      <c r="E7" s="19"/>
      <c r="F7" s="19"/>
      <c r="G7" s="19"/>
      <c r="H7" s="19"/>
      <c r="I7" s="19"/>
      <c r="J7" s="540" t="s">
        <v>34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0"/>
      <c r="AW7" s="10"/>
      <c r="AX7" s="10"/>
      <c r="AY7" s="10"/>
    </row>
    <row r="8" spans="1:51" ht="18" customHeight="1">
      <c r="A8" s="558"/>
      <c r="B8" s="543"/>
      <c r="C8" s="14" t="s">
        <v>196</v>
      </c>
      <c r="D8" s="14"/>
      <c r="E8" s="14"/>
      <c r="F8" s="14"/>
      <c r="G8" s="14"/>
      <c r="H8" s="14"/>
      <c r="I8" s="14"/>
      <c r="J8" s="547"/>
      <c r="K8" s="20">
        <v>1</v>
      </c>
      <c r="L8" s="542" t="s">
        <v>197</v>
      </c>
      <c r="M8" s="21" t="str">
        <f>J4</f>
        <v>×</v>
      </c>
      <c r="N8" s="22">
        <v>16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0"/>
      <c r="AW8" s="10"/>
      <c r="AX8" s="10"/>
      <c r="AY8" s="10"/>
    </row>
    <row r="9" spans="1:51" ht="18" customHeight="1">
      <c r="A9" s="558"/>
      <c r="B9" s="543"/>
      <c r="C9" s="14" t="s">
        <v>198</v>
      </c>
      <c r="D9" s="14"/>
      <c r="E9" s="14"/>
      <c r="F9" s="14"/>
      <c r="G9" s="23"/>
      <c r="H9" s="23"/>
      <c r="I9" s="23"/>
      <c r="J9" s="550"/>
      <c r="K9" s="20">
        <v>2</v>
      </c>
      <c r="L9" s="543"/>
      <c r="M9" s="24" t="str">
        <f>J7</f>
        <v>×</v>
      </c>
      <c r="N9" s="25">
        <v>18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0"/>
      <c r="AW9" s="10"/>
      <c r="AX9" s="10"/>
      <c r="AY9" s="10"/>
    </row>
    <row r="10" spans="1:51" ht="18" customHeight="1">
      <c r="A10" s="558"/>
      <c r="B10" s="565">
        <v>20</v>
      </c>
      <c r="C10" s="18" t="s">
        <v>199</v>
      </c>
      <c r="D10" s="19"/>
      <c r="E10" s="19"/>
      <c r="F10" s="19"/>
      <c r="G10" s="26"/>
      <c r="H10" s="26"/>
      <c r="I10" s="26"/>
      <c r="J10" s="540" t="s">
        <v>34</v>
      </c>
      <c r="K10" s="20">
        <v>3</v>
      </c>
      <c r="L10" s="544"/>
      <c r="M10" s="28" t="str">
        <f>J10</f>
        <v>×</v>
      </c>
      <c r="N10" s="29">
        <v>20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0"/>
      <c r="AW10" s="10"/>
      <c r="AX10" s="10"/>
      <c r="AY10" s="10"/>
    </row>
    <row r="11" spans="1:51" ht="18" customHeight="1">
      <c r="A11" s="558"/>
      <c r="B11" s="566"/>
      <c r="C11" s="13" t="s">
        <v>200</v>
      </c>
      <c r="D11" s="14"/>
      <c r="E11" s="14"/>
      <c r="F11" s="14"/>
      <c r="G11" s="14"/>
      <c r="H11" s="17"/>
      <c r="I11" s="17"/>
      <c r="J11" s="541"/>
      <c r="K11" s="20">
        <v>4</v>
      </c>
      <c r="L11" s="542" t="s">
        <v>171</v>
      </c>
      <c r="M11" s="21" t="str">
        <f>J12</f>
        <v>×</v>
      </c>
      <c r="N11" s="22">
        <v>16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10"/>
      <c r="AX11" s="10"/>
      <c r="AY11" s="10"/>
    </row>
    <row r="12" spans="1:51" ht="18" customHeight="1">
      <c r="A12" s="551" t="s">
        <v>171</v>
      </c>
      <c r="B12" s="11">
        <v>16</v>
      </c>
      <c r="C12" s="30" t="s">
        <v>172</v>
      </c>
      <c r="D12" s="31"/>
      <c r="E12" s="31"/>
      <c r="F12" s="31"/>
      <c r="G12" s="31"/>
      <c r="H12" s="31"/>
      <c r="I12" s="31"/>
      <c r="J12" s="32" t="s">
        <v>34</v>
      </c>
      <c r="K12" s="20">
        <v>5</v>
      </c>
      <c r="L12" s="543"/>
      <c r="M12" s="24" t="str">
        <f>J13</f>
        <v>×</v>
      </c>
      <c r="N12" s="25">
        <v>18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0"/>
      <c r="AW12" s="10"/>
      <c r="AX12" s="10"/>
      <c r="AY12" s="10"/>
    </row>
    <row r="13" spans="1:51" ht="18" customHeight="1">
      <c r="A13" s="543"/>
      <c r="B13" s="566">
        <v>18</v>
      </c>
      <c r="C13" s="18" t="s">
        <v>201</v>
      </c>
      <c r="D13" s="19"/>
      <c r="E13" s="19"/>
      <c r="F13" s="19"/>
      <c r="G13" s="19"/>
      <c r="H13" s="19"/>
      <c r="I13" s="19"/>
      <c r="J13" s="540" t="s">
        <v>34</v>
      </c>
      <c r="K13" s="20">
        <v>6</v>
      </c>
      <c r="L13" s="544"/>
      <c r="M13" s="28" t="str">
        <f>J16</f>
        <v>×</v>
      </c>
      <c r="N13" s="29">
        <v>20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0"/>
      <c r="AW13" s="10"/>
      <c r="AX13" s="10"/>
      <c r="AY13" s="10"/>
    </row>
    <row r="14" spans="1:51" ht="18" customHeight="1">
      <c r="A14" s="543"/>
      <c r="B14" s="566"/>
      <c r="C14" s="13" t="s">
        <v>245</v>
      </c>
      <c r="D14" s="14"/>
      <c r="E14" s="14"/>
      <c r="F14" s="14"/>
      <c r="G14" s="14"/>
      <c r="H14" s="14"/>
      <c r="I14" s="14"/>
      <c r="J14" s="547"/>
      <c r="K14" s="20">
        <v>7</v>
      </c>
      <c r="L14" s="542" t="s">
        <v>202</v>
      </c>
      <c r="M14" s="21" t="str">
        <f>J17</f>
        <v>×</v>
      </c>
      <c r="N14" s="22">
        <v>16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/>
      <c r="AW14" s="10"/>
      <c r="AX14" s="10"/>
      <c r="AY14" s="10"/>
    </row>
    <row r="15" spans="1:51" ht="18" customHeight="1">
      <c r="A15" s="543"/>
      <c r="B15" s="566"/>
      <c r="C15" s="16" t="s">
        <v>203</v>
      </c>
      <c r="D15" s="17"/>
      <c r="E15" s="17"/>
      <c r="F15" s="17"/>
      <c r="G15" s="17"/>
      <c r="H15" s="17"/>
      <c r="I15" s="14"/>
      <c r="J15" s="550"/>
      <c r="K15" s="20">
        <v>8</v>
      </c>
      <c r="L15" s="543"/>
      <c r="M15" s="24" t="str">
        <f>J25</f>
        <v>×</v>
      </c>
      <c r="N15" s="25">
        <v>18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0"/>
      <c r="AW15" s="10"/>
      <c r="AX15" s="10"/>
      <c r="AY15" s="10"/>
    </row>
    <row r="16" spans="1:51" ht="18" customHeight="1">
      <c r="A16" s="552"/>
      <c r="B16" s="11">
        <v>20</v>
      </c>
      <c r="C16" s="30" t="s">
        <v>173</v>
      </c>
      <c r="D16" s="31"/>
      <c r="E16" s="31"/>
      <c r="F16" s="31"/>
      <c r="G16" s="31"/>
      <c r="H16" s="31"/>
      <c r="I16" s="31"/>
      <c r="J16" s="32" t="s">
        <v>34</v>
      </c>
      <c r="K16" s="20">
        <v>9</v>
      </c>
      <c r="L16" s="544"/>
      <c r="M16" s="28" t="str">
        <f>J28</f>
        <v>×</v>
      </c>
      <c r="N16" s="29">
        <v>20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/>
      <c r="AW16" s="10"/>
      <c r="AX16" s="10"/>
      <c r="AY16" s="10"/>
    </row>
    <row r="17" spans="1:51" ht="18" customHeight="1">
      <c r="A17" s="557" t="s">
        <v>174</v>
      </c>
      <c r="B17" s="542">
        <v>16</v>
      </c>
      <c r="C17" s="13" t="s">
        <v>205</v>
      </c>
      <c r="D17" s="14"/>
      <c r="E17" s="14"/>
      <c r="F17" s="14"/>
      <c r="G17" s="14"/>
      <c r="H17" s="14"/>
      <c r="I17" s="14"/>
      <c r="J17" s="549" t="s">
        <v>34</v>
      </c>
      <c r="K17" s="20">
        <v>10</v>
      </c>
      <c r="L17" s="542" t="s">
        <v>206</v>
      </c>
      <c r="M17" s="21" t="str">
        <f>J30</f>
        <v>×</v>
      </c>
      <c r="N17" s="21">
        <v>16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0"/>
      <c r="AW17" s="10"/>
      <c r="AX17" s="10"/>
      <c r="AY17" s="10"/>
    </row>
    <row r="18" spans="1:51" ht="18" customHeight="1">
      <c r="A18" s="558"/>
      <c r="B18" s="543"/>
      <c r="C18" s="13" t="s">
        <v>207</v>
      </c>
      <c r="D18" s="14"/>
      <c r="E18" s="14"/>
      <c r="F18" s="14"/>
      <c r="G18" s="14"/>
      <c r="H18" s="14"/>
      <c r="I18" s="14"/>
      <c r="J18" s="548"/>
      <c r="K18" s="20">
        <v>11</v>
      </c>
      <c r="L18" s="544"/>
      <c r="M18" s="28" t="str">
        <f>J37</f>
        <v>×</v>
      </c>
      <c r="N18" s="28">
        <v>18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10"/>
      <c r="AW18" s="10"/>
      <c r="AX18" s="10"/>
      <c r="AY18" s="10"/>
    </row>
    <row r="19" spans="1:51" ht="18" customHeight="1">
      <c r="A19" s="558"/>
      <c r="B19" s="543"/>
      <c r="C19" s="13" t="s">
        <v>208</v>
      </c>
      <c r="D19" s="14"/>
      <c r="E19" s="14"/>
      <c r="F19" s="14"/>
      <c r="G19" s="14"/>
      <c r="H19" s="14"/>
      <c r="I19" s="14"/>
      <c r="J19" s="548"/>
      <c r="K19" s="20">
        <v>12</v>
      </c>
      <c r="L19" s="542" t="s">
        <v>176</v>
      </c>
      <c r="M19" s="21" t="str">
        <f>J43</f>
        <v>×</v>
      </c>
      <c r="N19" s="21">
        <v>16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10"/>
      <c r="AW19" s="10"/>
      <c r="AX19" s="10"/>
      <c r="AY19" s="10"/>
    </row>
    <row r="20" spans="1:51" ht="18" customHeight="1">
      <c r="A20" s="558"/>
      <c r="B20" s="543"/>
      <c r="C20" s="13" t="s">
        <v>209</v>
      </c>
      <c r="D20" s="14"/>
      <c r="E20" s="14"/>
      <c r="F20" s="14"/>
      <c r="G20" s="14"/>
      <c r="H20" s="14"/>
      <c r="I20" s="14"/>
      <c r="J20" s="548"/>
      <c r="K20" s="20">
        <v>13</v>
      </c>
      <c r="L20" s="544"/>
      <c r="M20" s="28" t="str">
        <f>J49</f>
        <v>×</v>
      </c>
      <c r="N20" s="28">
        <v>18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10"/>
      <c r="AX20" s="10"/>
      <c r="AY20" s="10"/>
    </row>
    <row r="21" spans="1:51" ht="18" customHeight="1">
      <c r="A21" s="558"/>
      <c r="B21" s="543"/>
      <c r="C21" s="13" t="s">
        <v>210</v>
      </c>
      <c r="D21" s="14"/>
      <c r="E21" s="14"/>
      <c r="F21" s="14"/>
      <c r="G21" s="14"/>
      <c r="H21" s="14"/>
      <c r="I21" s="14"/>
      <c r="J21" s="548"/>
      <c r="K21" s="20">
        <v>14</v>
      </c>
      <c r="L21" s="542" t="s">
        <v>178</v>
      </c>
      <c r="M21" s="21" t="str">
        <f>J52</f>
        <v>×</v>
      </c>
      <c r="N21" s="21">
        <v>16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10"/>
      <c r="AW21" s="10"/>
      <c r="AX21" s="10"/>
      <c r="AY21" s="10"/>
    </row>
    <row r="22" spans="1:51" ht="18" customHeight="1">
      <c r="A22" s="558"/>
      <c r="B22" s="543"/>
      <c r="C22" s="13" t="s">
        <v>211</v>
      </c>
      <c r="D22" s="14"/>
      <c r="E22" s="14"/>
      <c r="F22" s="14"/>
      <c r="G22" s="14"/>
      <c r="H22" s="14"/>
      <c r="I22" s="14"/>
      <c r="J22" s="548"/>
      <c r="K22" s="20">
        <v>15</v>
      </c>
      <c r="L22" s="544"/>
      <c r="M22" s="28" t="str">
        <f>J54</f>
        <v>×</v>
      </c>
      <c r="N22" s="28">
        <v>18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0"/>
      <c r="AW22" s="10"/>
      <c r="AX22" s="10"/>
      <c r="AY22" s="10"/>
    </row>
    <row r="23" spans="1:51" ht="18" customHeight="1">
      <c r="A23" s="558"/>
      <c r="B23" s="543"/>
      <c r="C23" s="13" t="s">
        <v>212</v>
      </c>
      <c r="D23" s="14"/>
      <c r="E23" s="14"/>
      <c r="F23" s="14"/>
      <c r="G23" s="14"/>
      <c r="H23" s="14"/>
      <c r="I23" s="14"/>
      <c r="J23" s="548"/>
      <c r="K23" s="20">
        <v>16</v>
      </c>
      <c r="L23" s="542" t="s">
        <v>180</v>
      </c>
      <c r="M23" s="21" t="str">
        <f>J55</f>
        <v>×</v>
      </c>
      <c r="N23" s="22">
        <v>16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10"/>
      <c r="AW23" s="10"/>
      <c r="AX23" s="10"/>
      <c r="AY23" s="10"/>
    </row>
    <row r="24" spans="1:51" ht="18" customHeight="1">
      <c r="A24" s="558"/>
      <c r="B24" s="552"/>
      <c r="C24" s="16" t="s">
        <v>213</v>
      </c>
      <c r="D24" s="17"/>
      <c r="E24" s="17"/>
      <c r="F24" s="17"/>
      <c r="G24" s="17"/>
      <c r="H24" s="17"/>
      <c r="I24" s="17"/>
      <c r="J24" s="541"/>
      <c r="K24" s="20">
        <v>17</v>
      </c>
      <c r="L24" s="543"/>
      <c r="M24" s="24" t="str">
        <f>J59</f>
        <v>×</v>
      </c>
      <c r="N24" s="25">
        <v>18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10"/>
      <c r="AW24" s="10"/>
      <c r="AX24" s="10"/>
      <c r="AY24" s="10"/>
    </row>
    <row r="25" spans="1:51" ht="18" customHeight="1">
      <c r="A25" s="558"/>
      <c r="B25" s="551">
        <v>18</v>
      </c>
      <c r="C25" s="13" t="s">
        <v>214</v>
      </c>
      <c r="D25" s="14"/>
      <c r="E25" s="14"/>
      <c r="F25" s="14"/>
      <c r="G25" s="14"/>
      <c r="H25" s="14"/>
      <c r="I25" s="14"/>
      <c r="J25" s="540" t="s">
        <v>34</v>
      </c>
      <c r="K25" s="20">
        <v>18</v>
      </c>
      <c r="L25" s="544"/>
      <c r="M25" s="28" t="str">
        <f>J61</f>
        <v>×</v>
      </c>
      <c r="N25" s="29">
        <v>20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0"/>
      <c r="AW25" s="10"/>
      <c r="AX25" s="10"/>
      <c r="AY25" s="10"/>
    </row>
    <row r="26" spans="1:51" ht="18" customHeight="1">
      <c r="A26" s="558"/>
      <c r="B26" s="543"/>
      <c r="C26" s="13" t="s">
        <v>215</v>
      </c>
      <c r="D26" s="14"/>
      <c r="E26" s="14"/>
      <c r="F26" s="14"/>
      <c r="G26" s="14"/>
      <c r="H26" s="14"/>
      <c r="I26" s="14"/>
      <c r="J26" s="547"/>
      <c r="K26" s="20">
        <v>19</v>
      </c>
      <c r="L26" s="542" t="s">
        <v>182</v>
      </c>
      <c r="M26" s="21" t="str">
        <f>J62</f>
        <v>○</v>
      </c>
      <c r="N26" s="21">
        <v>16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10"/>
      <c r="AW26" s="10"/>
      <c r="AX26" s="10"/>
      <c r="AY26" s="10"/>
    </row>
    <row r="27" spans="1:51" ht="18" customHeight="1">
      <c r="A27" s="558"/>
      <c r="B27" s="552"/>
      <c r="C27" s="13" t="s">
        <v>216</v>
      </c>
      <c r="D27" s="14"/>
      <c r="E27" s="14"/>
      <c r="F27" s="14"/>
      <c r="G27" s="14"/>
      <c r="H27" s="14"/>
      <c r="I27" s="14"/>
      <c r="J27" s="550"/>
      <c r="K27" s="20">
        <v>20</v>
      </c>
      <c r="L27" s="544"/>
      <c r="M27" s="28" t="str">
        <f>J67</f>
        <v>×</v>
      </c>
      <c r="N27" s="28">
        <v>18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10"/>
      <c r="AW27" s="10"/>
      <c r="AX27" s="10"/>
      <c r="AY27" s="10"/>
    </row>
    <row r="28" spans="1:51" ht="18" customHeight="1">
      <c r="A28" s="558"/>
      <c r="B28" s="551">
        <v>20</v>
      </c>
      <c r="C28" s="18" t="s">
        <v>217</v>
      </c>
      <c r="D28" s="19"/>
      <c r="E28" s="19"/>
      <c r="F28" s="19"/>
      <c r="G28" s="19"/>
      <c r="H28" s="19"/>
      <c r="I28" s="19"/>
      <c r="J28" s="540" t="s">
        <v>34</v>
      </c>
      <c r="K28" s="20">
        <v>21</v>
      </c>
      <c r="L28" s="11" t="s">
        <v>183</v>
      </c>
      <c r="M28" s="11" t="str">
        <f>J69</f>
        <v>×</v>
      </c>
      <c r="N28" s="11">
        <v>18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0"/>
      <c r="AW28" s="10"/>
      <c r="AX28" s="10"/>
      <c r="AY28" s="10"/>
    </row>
    <row r="29" spans="1:51" ht="18" customHeight="1">
      <c r="A29" s="559"/>
      <c r="B29" s="552"/>
      <c r="C29" s="16" t="s">
        <v>218</v>
      </c>
      <c r="D29" s="17"/>
      <c r="E29" s="17"/>
      <c r="F29" s="17"/>
      <c r="G29" s="17"/>
      <c r="H29" s="17"/>
      <c r="I29" s="17"/>
      <c r="J29" s="541"/>
      <c r="K29" s="20">
        <v>22</v>
      </c>
      <c r="L29" s="11" t="s">
        <v>185</v>
      </c>
      <c r="M29" s="11" t="str">
        <f>J70</f>
        <v>×</v>
      </c>
      <c r="N29" s="11">
        <v>14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0"/>
      <c r="AW29" s="10"/>
      <c r="AX29" s="10"/>
      <c r="AY29" s="10"/>
    </row>
    <row r="30" spans="1:51" ht="18" customHeight="1">
      <c r="A30" s="551" t="s">
        <v>175</v>
      </c>
      <c r="B30" s="542">
        <v>16</v>
      </c>
      <c r="C30" s="13" t="s">
        <v>219</v>
      </c>
      <c r="D30" s="14"/>
      <c r="E30" s="14"/>
      <c r="F30" s="14"/>
      <c r="G30" s="14"/>
      <c r="H30" s="14"/>
      <c r="I30" s="14"/>
      <c r="J30" s="549" t="s">
        <v>34</v>
      </c>
      <c r="K30" s="9"/>
      <c r="L30" s="9" t="s">
        <v>220</v>
      </c>
      <c r="M30" s="9">
        <f>COUNTIF(M8:M29,"○")</f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/>
      <c r="AW30" s="10"/>
      <c r="AX30" s="10"/>
      <c r="AY30" s="10"/>
    </row>
    <row r="31" spans="1:51" ht="18" customHeight="1">
      <c r="A31" s="543"/>
      <c r="B31" s="543"/>
      <c r="C31" s="13" t="s">
        <v>246</v>
      </c>
      <c r="D31" s="14"/>
      <c r="E31" s="14"/>
      <c r="F31" s="14"/>
      <c r="G31" s="14"/>
      <c r="H31" s="14"/>
      <c r="I31" s="14"/>
      <c r="J31" s="54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10"/>
      <c r="AW31" s="10"/>
      <c r="AX31" s="10"/>
      <c r="AY31" s="10"/>
    </row>
    <row r="32" spans="1:51" ht="18" customHeight="1">
      <c r="A32" s="543"/>
      <c r="B32" s="543"/>
      <c r="C32" s="13" t="s">
        <v>221</v>
      </c>
      <c r="D32" s="14"/>
      <c r="E32" s="14"/>
      <c r="F32" s="14"/>
      <c r="G32" s="14"/>
      <c r="H32" s="14"/>
      <c r="I32" s="14"/>
      <c r="J32" s="54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10"/>
      <c r="AW32" s="10"/>
      <c r="AX32" s="10"/>
      <c r="AY32" s="10"/>
    </row>
    <row r="33" spans="1:51" ht="18" customHeight="1">
      <c r="A33" s="543"/>
      <c r="B33" s="543"/>
      <c r="C33" s="13" t="s">
        <v>247</v>
      </c>
      <c r="D33" s="14"/>
      <c r="E33" s="14"/>
      <c r="F33" s="14"/>
      <c r="G33" s="14"/>
      <c r="H33" s="14"/>
      <c r="I33" s="14"/>
      <c r="J33" s="54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0"/>
      <c r="AW33" s="10"/>
      <c r="AX33" s="10"/>
      <c r="AY33" s="10"/>
    </row>
    <row r="34" spans="1:51" ht="18" customHeight="1">
      <c r="A34" s="543"/>
      <c r="B34" s="543"/>
      <c r="C34" s="13" t="s">
        <v>248</v>
      </c>
      <c r="D34" s="14"/>
      <c r="E34" s="14"/>
      <c r="F34" s="14"/>
      <c r="G34" s="14"/>
      <c r="H34" s="14"/>
      <c r="I34" s="14"/>
      <c r="J34" s="54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10"/>
      <c r="AW34" s="10"/>
      <c r="AX34" s="10"/>
      <c r="AY34" s="10"/>
    </row>
    <row r="35" spans="1:51" ht="18" customHeight="1">
      <c r="A35" s="543"/>
      <c r="B35" s="543"/>
      <c r="C35" s="13" t="s">
        <v>249</v>
      </c>
      <c r="D35" s="14"/>
      <c r="E35" s="14"/>
      <c r="F35" s="14"/>
      <c r="G35" s="14"/>
      <c r="H35" s="14"/>
      <c r="I35" s="14"/>
      <c r="J35" s="54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10"/>
      <c r="AW35" s="10"/>
      <c r="AX35" s="10"/>
      <c r="AY35" s="10"/>
    </row>
    <row r="36" spans="1:51" ht="18" customHeight="1">
      <c r="A36" s="543"/>
      <c r="B36" s="552"/>
      <c r="C36" s="16" t="s">
        <v>222</v>
      </c>
      <c r="D36" s="17"/>
      <c r="E36" s="17"/>
      <c r="F36" s="17"/>
      <c r="G36" s="17"/>
      <c r="H36" s="17"/>
      <c r="I36" s="17"/>
      <c r="J36" s="54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10"/>
      <c r="AW36" s="10"/>
      <c r="AX36" s="10"/>
      <c r="AY36" s="10"/>
    </row>
    <row r="37" spans="1:51" ht="18" customHeight="1">
      <c r="A37" s="543"/>
      <c r="B37" s="551">
        <v>18</v>
      </c>
      <c r="C37" s="18" t="s">
        <v>223</v>
      </c>
      <c r="D37" s="19"/>
      <c r="E37" s="19"/>
      <c r="F37" s="19"/>
      <c r="G37" s="19"/>
      <c r="H37" s="14"/>
      <c r="I37" s="14"/>
      <c r="J37" s="545" t="s">
        <v>34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10"/>
      <c r="AW37" s="10"/>
      <c r="AX37" s="10"/>
      <c r="AY37" s="10"/>
    </row>
    <row r="38" spans="1:51" ht="18" customHeight="1">
      <c r="A38" s="543"/>
      <c r="B38" s="543"/>
      <c r="C38" s="13" t="s">
        <v>250</v>
      </c>
      <c r="D38" s="14"/>
      <c r="E38" s="14"/>
      <c r="F38" s="14"/>
      <c r="G38" s="14"/>
      <c r="H38" s="14"/>
      <c r="I38" s="14"/>
      <c r="J38" s="54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10"/>
      <c r="AW38" s="10"/>
      <c r="AX38" s="10"/>
      <c r="AY38" s="10"/>
    </row>
    <row r="39" spans="1:51" ht="18" customHeight="1">
      <c r="A39" s="543"/>
      <c r="B39" s="543"/>
      <c r="C39" s="13" t="s">
        <v>224</v>
      </c>
      <c r="D39" s="14"/>
      <c r="E39" s="14"/>
      <c r="F39" s="14"/>
      <c r="G39" s="14"/>
      <c r="H39" s="14"/>
      <c r="I39" s="14"/>
      <c r="J39" s="54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10"/>
      <c r="AW39" s="10"/>
      <c r="AX39" s="10"/>
      <c r="AY39" s="10"/>
    </row>
    <row r="40" spans="1:51" ht="18" customHeight="1">
      <c r="A40" s="543"/>
      <c r="B40" s="543"/>
      <c r="C40" s="13" t="s">
        <v>225</v>
      </c>
      <c r="D40" s="14"/>
      <c r="E40" s="14"/>
      <c r="F40" s="14"/>
      <c r="G40" s="14"/>
      <c r="H40" s="14"/>
      <c r="I40" s="14"/>
      <c r="J40" s="54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10"/>
      <c r="AW40" s="10"/>
      <c r="AX40" s="10"/>
      <c r="AY40" s="10"/>
    </row>
    <row r="41" spans="1:51" ht="18" customHeight="1">
      <c r="A41" s="543"/>
      <c r="B41" s="543"/>
      <c r="C41" s="13" t="s">
        <v>251</v>
      </c>
      <c r="D41" s="14"/>
      <c r="E41" s="14"/>
      <c r="F41" s="14"/>
      <c r="G41" s="14"/>
      <c r="H41" s="14"/>
      <c r="I41" s="14"/>
      <c r="J41" s="54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10"/>
      <c r="AW41" s="10"/>
      <c r="AX41" s="10"/>
      <c r="AY41" s="10"/>
    </row>
    <row r="42" spans="1:51" ht="18" customHeight="1">
      <c r="A42" s="543"/>
      <c r="B42" s="543"/>
      <c r="C42" s="13" t="s">
        <v>226</v>
      </c>
      <c r="D42" s="14"/>
      <c r="E42" s="14"/>
      <c r="F42" s="14"/>
      <c r="G42" s="14"/>
      <c r="H42" s="17"/>
      <c r="I42" s="17"/>
      <c r="J42" s="54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10"/>
      <c r="AW42" s="10"/>
      <c r="AX42" s="10"/>
      <c r="AY42" s="10"/>
    </row>
    <row r="43" spans="1:51" ht="18" customHeight="1">
      <c r="A43" s="551" t="s">
        <v>176</v>
      </c>
      <c r="B43" s="551">
        <v>16</v>
      </c>
      <c r="C43" s="18" t="s">
        <v>227</v>
      </c>
      <c r="D43" s="19"/>
      <c r="E43" s="19"/>
      <c r="F43" s="19"/>
      <c r="G43" s="19"/>
      <c r="H43" s="19"/>
      <c r="I43" s="19"/>
      <c r="J43" s="545" t="s">
        <v>34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10"/>
      <c r="AW43" s="10"/>
      <c r="AX43" s="10"/>
      <c r="AY43" s="10"/>
    </row>
    <row r="44" spans="1:51" ht="18" customHeight="1">
      <c r="A44" s="543"/>
      <c r="B44" s="543"/>
      <c r="C44" s="13" t="s">
        <v>252</v>
      </c>
      <c r="D44" s="14"/>
      <c r="E44" s="14"/>
      <c r="F44" s="14"/>
      <c r="G44" s="14"/>
      <c r="H44" s="14"/>
      <c r="I44" s="14"/>
      <c r="J44" s="54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10"/>
      <c r="AW44" s="10"/>
      <c r="AX44" s="10"/>
      <c r="AY44" s="10"/>
    </row>
    <row r="45" spans="1:51" ht="18" customHeight="1">
      <c r="A45" s="543"/>
      <c r="B45" s="543"/>
      <c r="C45" s="13" t="s">
        <v>253</v>
      </c>
      <c r="D45" s="14"/>
      <c r="E45" s="14"/>
      <c r="F45" s="14"/>
      <c r="G45" s="14"/>
      <c r="H45" s="14"/>
      <c r="I45" s="14"/>
      <c r="J45" s="54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10"/>
      <c r="AW45" s="10"/>
      <c r="AX45" s="10"/>
      <c r="AY45" s="10"/>
    </row>
    <row r="46" spans="1:51" ht="18" customHeight="1">
      <c r="A46" s="543"/>
      <c r="B46" s="543"/>
      <c r="C46" s="13" t="s">
        <v>228</v>
      </c>
      <c r="D46" s="14"/>
      <c r="E46" s="14"/>
      <c r="F46" s="14"/>
      <c r="G46" s="14"/>
      <c r="H46" s="14"/>
      <c r="I46" s="14"/>
      <c r="J46" s="54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10"/>
      <c r="AW46" s="10"/>
      <c r="AX46" s="10"/>
      <c r="AY46" s="10"/>
    </row>
    <row r="47" spans="1:51" ht="18" customHeight="1">
      <c r="A47" s="543"/>
      <c r="B47" s="543"/>
      <c r="C47" s="13" t="s">
        <v>254</v>
      </c>
      <c r="D47" s="14"/>
      <c r="E47" s="14"/>
      <c r="F47" s="14"/>
      <c r="G47" s="14"/>
      <c r="H47" s="14"/>
      <c r="I47" s="14"/>
      <c r="J47" s="54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10"/>
      <c r="AW47" s="10"/>
      <c r="AX47" s="10"/>
      <c r="AY47" s="10"/>
    </row>
    <row r="48" spans="1:51" ht="18" customHeight="1">
      <c r="A48" s="543"/>
      <c r="B48" s="552"/>
      <c r="C48" s="16" t="s">
        <v>177</v>
      </c>
      <c r="D48" s="17"/>
      <c r="E48" s="17"/>
      <c r="F48" s="17"/>
      <c r="G48" s="17"/>
      <c r="H48" s="17"/>
      <c r="I48" s="17"/>
      <c r="J48" s="54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10"/>
      <c r="AW48" s="10"/>
      <c r="AX48" s="10"/>
      <c r="AY48" s="10"/>
    </row>
    <row r="49" spans="1:51" ht="18" customHeight="1">
      <c r="A49" s="543"/>
      <c r="B49" s="551">
        <v>18</v>
      </c>
      <c r="C49" s="18" t="s">
        <v>229</v>
      </c>
      <c r="D49" s="19"/>
      <c r="E49" s="19"/>
      <c r="F49" s="19"/>
      <c r="G49" s="19"/>
      <c r="H49" s="19"/>
      <c r="I49" s="19"/>
      <c r="J49" s="547" t="s">
        <v>34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10"/>
      <c r="AW49" s="10"/>
      <c r="AX49" s="10"/>
      <c r="AY49" s="10"/>
    </row>
    <row r="50" spans="1:51" ht="18" customHeight="1">
      <c r="A50" s="543"/>
      <c r="B50" s="543"/>
      <c r="C50" s="13" t="s">
        <v>255</v>
      </c>
      <c r="D50" s="14"/>
      <c r="E50" s="14"/>
      <c r="F50" s="14"/>
      <c r="G50" s="14"/>
      <c r="H50" s="14"/>
      <c r="I50" s="14"/>
      <c r="J50" s="54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10"/>
      <c r="AW50" s="10"/>
      <c r="AX50" s="10"/>
      <c r="AY50" s="10"/>
    </row>
    <row r="51" spans="1:51" ht="18" customHeight="1">
      <c r="A51" s="552"/>
      <c r="B51" s="552"/>
      <c r="C51" s="16" t="s">
        <v>230</v>
      </c>
      <c r="D51" s="17"/>
      <c r="E51" s="17"/>
      <c r="F51" s="17"/>
      <c r="G51" s="17"/>
      <c r="H51" s="17"/>
      <c r="I51" s="17"/>
      <c r="J51" s="55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10"/>
      <c r="AW51" s="10"/>
      <c r="AX51" s="10"/>
      <c r="AY51" s="10"/>
    </row>
    <row r="52" spans="1:51" ht="18" customHeight="1">
      <c r="A52" s="551" t="s">
        <v>178</v>
      </c>
      <c r="B52" s="551">
        <v>16</v>
      </c>
      <c r="C52" s="18" t="s">
        <v>231</v>
      </c>
      <c r="D52" s="19"/>
      <c r="E52" s="19"/>
      <c r="F52" s="19"/>
      <c r="G52" s="19"/>
      <c r="H52" s="19"/>
      <c r="I52" s="19"/>
      <c r="J52" s="540" t="s">
        <v>34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10"/>
      <c r="AW52" s="10"/>
      <c r="AX52" s="10"/>
      <c r="AY52" s="10"/>
    </row>
    <row r="53" spans="1:51" ht="18" customHeight="1">
      <c r="A53" s="543"/>
      <c r="B53" s="552"/>
      <c r="C53" s="16" t="s">
        <v>232</v>
      </c>
      <c r="D53" s="17"/>
      <c r="E53" s="17"/>
      <c r="F53" s="17"/>
      <c r="G53" s="17"/>
      <c r="H53" s="17"/>
      <c r="I53" s="17"/>
      <c r="J53" s="54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0"/>
      <c r="AW53" s="10"/>
      <c r="AX53" s="10"/>
      <c r="AY53" s="10"/>
    </row>
    <row r="54" spans="1:51" ht="18" customHeight="1">
      <c r="A54" s="552"/>
      <c r="B54" s="9">
        <v>18</v>
      </c>
      <c r="C54" s="30" t="s">
        <v>179</v>
      </c>
      <c r="D54" s="31"/>
      <c r="E54" s="17"/>
      <c r="F54" s="17"/>
      <c r="G54" s="17"/>
      <c r="H54" s="17"/>
      <c r="I54" s="17"/>
      <c r="J54" s="32" t="s">
        <v>34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0"/>
      <c r="AW54" s="10"/>
      <c r="AX54" s="10"/>
      <c r="AY54" s="10"/>
    </row>
    <row r="55" spans="1:51" ht="18" customHeight="1">
      <c r="A55" s="551" t="s">
        <v>180</v>
      </c>
      <c r="B55" s="542">
        <v>16</v>
      </c>
      <c r="C55" s="19" t="s">
        <v>233</v>
      </c>
      <c r="D55" s="19"/>
      <c r="E55" s="19"/>
      <c r="F55" s="19"/>
      <c r="G55" s="19"/>
      <c r="H55" s="19"/>
      <c r="I55" s="19"/>
      <c r="J55" s="547" t="s">
        <v>34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10"/>
      <c r="AW55" s="10"/>
      <c r="AX55" s="10"/>
      <c r="AY55" s="10"/>
    </row>
    <row r="56" spans="1:51" ht="18" customHeight="1">
      <c r="A56" s="543"/>
      <c r="B56" s="543"/>
      <c r="C56" s="14" t="s">
        <v>256</v>
      </c>
      <c r="D56" s="14"/>
      <c r="E56" s="14"/>
      <c r="F56" s="14"/>
      <c r="G56" s="14"/>
      <c r="H56" s="14"/>
      <c r="I56" s="14"/>
      <c r="J56" s="54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10"/>
      <c r="AW56" s="10"/>
      <c r="AX56" s="10"/>
      <c r="AY56" s="10"/>
    </row>
    <row r="57" spans="1:51" ht="18" customHeight="1">
      <c r="A57" s="543"/>
      <c r="B57" s="543"/>
      <c r="C57" s="14" t="s">
        <v>257</v>
      </c>
      <c r="D57" s="14"/>
      <c r="E57" s="14"/>
      <c r="F57" s="14"/>
      <c r="G57" s="14"/>
      <c r="H57" s="14"/>
      <c r="I57" s="14"/>
      <c r="J57" s="54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0"/>
      <c r="AW57" s="10"/>
      <c r="AX57" s="10"/>
      <c r="AY57" s="10"/>
    </row>
    <row r="58" spans="1:51" ht="18" customHeight="1">
      <c r="A58" s="543"/>
      <c r="B58" s="552"/>
      <c r="C58" s="14" t="s">
        <v>234</v>
      </c>
      <c r="D58" s="14"/>
      <c r="E58" s="14"/>
      <c r="F58" s="14"/>
      <c r="G58" s="14"/>
      <c r="H58" s="14"/>
      <c r="I58" s="14"/>
      <c r="J58" s="54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0"/>
      <c r="AW58" s="10"/>
      <c r="AX58" s="10"/>
      <c r="AY58" s="10"/>
    </row>
    <row r="59" spans="1:51" ht="18" customHeight="1">
      <c r="A59" s="543"/>
      <c r="B59" s="551">
        <v>18</v>
      </c>
      <c r="C59" s="18" t="s">
        <v>235</v>
      </c>
      <c r="D59" s="19"/>
      <c r="E59" s="19"/>
      <c r="F59" s="19"/>
      <c r="G59" s="19"/>
      <c r="H59" s="19"/>
      <c r="I59" s="19"/>
      <c r="J59" s="540" t="s">
        <v>34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0"/>
      <c r="AW59" s="10"/>
      <c r="AX59" s="10"/>
      <c r="AY59" s="10"/>
    </row>
    <row r="60" spans="1:51" ht="18" customHeight="1">
      <c r="A60" s="543"/>
      <c r="B60" s="552"/>
      <c r="C60" s="16" t="s">
        <v>236</v>
      </c>
      <c r="D60" s="17"/>
      <c r="E60" s="17"/>
      <c r="F60" s="17"/>
      <c r="G60" s="17"/>
      <c r="H60" s="17"/>
      <c r="I60" s="17"/>
      <c r="J60" s="54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10"/>
      <c r="AW60" s="10"/>
      <c r="AX60" s="10"/>
      <c r="AY60" s="10"/>
    </row>
    <row r="61" spans="1:51" ht="18" customHeight="1">
      <c r="A61" s="552"/>
      <c r="B61" s="12">
        <v>20</v>
      </c>
      <c r="C61" s="16" t="s">
        <v>181</v>
      </c>
      <c r="D61" s="17"/>
      <c r="E61" s="17"/>
      <c r="F61" s="17"/>
      <c r="G61" s="17"/>
      <c r="H61" s="17"/>
      <c r="I61" s="17"/>
      <c r="J61" s="32" t="s">
        <v>34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W61" s="10"/>
      <c r="AX61" s="10"/>
      <c r="AY61" s="10"/>
    </row>
    <row r="62" spans="1:51" ht="18" customHeight="1">
      <c r="A62" s="551" t="s">
        <v>182</v>
      </c>
      <c r="B62" s="542">
        <v>16</v>
      </c>
      <c r="C62" s="18" t="s">
        <v>237</v>
      </c>
      <c r="D62" s="19"/>
      <c r="E62" s="19"/>
      <c r="F62" s="19"/>
      <c r="G62" s="19"/>
      <c r="H62" s="14"/>
      <c r="I62" s="14"/>
      <c r="J62" s="549" t="s">
        <v>204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10"/>
      <c r="AW62" s="10"/>
      <c r="AX62" s="10"/>
      <c r="AY62" s="10"/>
    </row>
    <row r="63" spans="1:51" ht="18" customHeight="1">
      <c r="A63" s="543"/>
      <c r="B63" s="543"/>
      <c r="C63" s="13" t="s">
        <v>238</v>
      </c>
      <c r="D63" s="14"/>
      <c r="E63" s="14"/>
      <c r="F63" s="14"/>
      <c r="G63" s="14"/>
      <c r="H63" s="14"/>
      <c r="I63" s="14"/>
      <c r="J63" s="54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10"/>
      <c r="AW63" s="10"/>
      <c r="AX63" s="10"/>
      <c r="AY63" s="10"/>
    </row>
    <row r="64" spans="1:51" ht="18" customHeight="1">
      <c r="A64" s="543"/>
      <c r="B64" s="543"/>
      <c r="C64" s="13" t="s">
        <v>239</v>
      </c>
      <c r="D64" s="14"/>
      <c r="E64" s="14"/>
      <c r="F64" s="14"/>
      <c r="G64" s="14"/>
      <c r="H64" s="14"/>
      <c r="I64" s="14"/>
      <c r="J64" s="54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10"/>
      <c r="AW64" s="10"/>
      <c r="AX64" s="10"/>
      <c r="AY64" s="10"/>
    </row>
    <row r="65" spans="1:51" ht="18" customHeight="1">
      <c r="A65" s="543"/>
      <c r="B65" s="543"/>
      <c r="C65" s="13" t="s">
        <v>240</v>
      </c>
      <c r="D65" s="14"/>
      <c r="E65" s="14"/>
      <c r="F65" s="14"/>
      <c r="G65" s="14"/>
      <c r="H65" s="14"/>
      <c r="I65" s="14"/>
      <c r="J65" s="54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10"/>
      <c r="AW65" s="10"/>
      <c r="AX65" s="10"/>
      <c r="AY65" s="10"/>
    </row>
    <row r="66" spans="1:51" ht="18" customHeight="1">
      <c r="A66" s="543"/>
      <c r="B66" s="543"/>
      <c r="C66" s="13" t="s">
        <v>258</v>
      </c>
      <c r="D66" s="14"/>
      <c r="E66" s="14"/>
      <c r="F66" s="14"/>
      <c r="G66" s="14"/>
      <c r="H66" s="14"/>
      <c r="I66" s="14"/>
      <c r="J66" s="55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0"/>
      <c r="AW66" s="10"/>
      <c r="AX66" s="10"/>
      <c r="AY66" s="10"/>
    </row>
    <row r="67" spans="1:51" ht="18" customHeight="1">
      <c r="A67" s="543"/>
      <c r="B67" s="551">
        <v>18</v>
      </c>
      <c r="C67" s="18" t="s">
        <v>241</v>
      </c>
      <c r="D67" s="19"/>
      <c r="E67" s="19"/>
      <c r="F67" s="19"/>
      <c r="G67" s="19"/>
      <c r="H67" s="19"/>
      <c r="I67" s="19"/>
      <c r="J67" s="540" t="s">
        <v>34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10"/>
      <c r="AW67" s="10"/>
      <c r="AX67" s="10"/>
      <c r="AY67" s="10"/>
    </row>
    <row r="68" spans="1:51" ht="18" customHeight="1">
      <c r="A68" s="552"/>
      <c r="B68" s="552"/>
      <c r="C68" s="16" t="s">
        <v>242</v>
      </c>
      <c r="D68" s="17"/>
      <c r="E68" s="17"/>
      <c r="F68" s="17"/>
      <c r="G68" s="17"/>
      <c r="H68" s="17"/>
      <c r="I68" s="17"/>
      <c r="J68" s="54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0"/>
      <c r="AW68" s="10"/>
      <c r="AX68" s="10"/>
      <c r="AY68" s="10"/>
    </row>
    <row r="69" spans="1:51" ht="18" customHeight="1">
      <c r="A69" s="27" t="s">
        <v>183</v>
      </c>
      <c r="B69" s="12">
        <v>18</v>
      </c>
      <c r="C69" s="30" t="s">
        <v>184</v>
      </c>
      <c r="D69" s="31"/>
      <c r="E69" s="17"/>
      <c r="F69" s="17"/>
      <c r="G69" s="17"/>
      <c r="H69" s="17"/>
      <c r="I69" s="17"/>
      <c r="J69" s="32" t="s">
        <v>34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10"/>
      <c r="AW69" s="10"/>
      <c r="AX69" s="10"/>
      <c r="AY69" s="10"/>
    </row>
    <row r="70" spans="1:51" ht="18" customHeight="1">
      <c r="A70" s="33" t="s">
        <v>185</v>
      </c>
      <c r="B70" s="34">
        <v>14</v>
      </c>
      <c r="C70" s="35" t="s">
        <v>186</v>
      </c>
      <c r="D70" s="36"/>
      <c r="E70" s="37"/>
      <c r="F70" s="37"/>
      <c r="G70" s="37"/>
      <c r="H70" s="37"/>
      <c r="I70" s="37"/>
      <c r="J70" s="38" t="s">
        <v>34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10"/>
      <c r="AW70" s="10"/>
      <c r="AX70" s="10"/>
      <c r="AY70" s="10"/>
    </row>
    <row r="71" spans="1:10" ht="18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8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8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8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8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8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8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8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8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8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8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8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8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8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8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8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8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8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8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8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8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8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8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 sheet="1" objects="1" scenarios="1"/>
  <mergeCells count="52"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  <mergeCell ref="A17:A29"/>
    <mergeCell ref="B17:B24"/>
    <mergeCell ref="B25:B27"/>
    <mergeCell ref="B28:B29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B43:B48"/>
    <mergeCell ref="B49:B51"/>
    <mergeCell ref="A52:A54"/>
    <mergeCell ref="B52:B53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J52:J53"/>
    <mergeCell ref="J55:J58"/>
    <mergeCell ref="J59:J60"/>
    <mergeCell ref="L26:L27"/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0"/>
  <sheetViews>
    <sheetView view="pageBreakPreview" zoomScaleNormal="75" zoomScaleSheetLayoutView="100" workbookViewId="0" topLeftCell="A1">
      <selection activeCell="O13" sqref="O13"/>
    </sheetView>
  </sheetViews>
  <sheetFormatPr defaultColWidth="9.140625" defaultRowHeight="12"/>
  <cols>
    <col min="1" max="27" width="3.8515625" style="42" customWidth="1"/>
    <col min="28" max="28" width="4.140625" style="42" customWidth="1"/>
    <col min="29" max="32" width="8.7109375" style="42" customWidth="1"/>
    <col min="33" max="33" width="2.8515625" style="42" customWidth="1"/>
    <col min="34" max="38" width="17.8515625" style="42" customWidth="1"/>
    <col min="39" max="39" width="19.421875" style="42" customWidth="1"/>
    <col min="40" max="40" width="11.00390625" style="42" customWidth="1"/>
    <col min="41" max="41" width="6.57421875" style="42" customWidth="1"/>
    <col min="42" max="44" width="17.8515625" style="42" customWidth="1"/>
    <col min="45" max="16384" width="5.421875" style="42" customWidth="1"/>
  </cols>
  <sheetData>
    <row r="1" spans="1:46" ht="18" customHeight="1">
      <c r="A1" s="567" t="s">
        <v>469</v>
      </c>
      <c r="B1" s="568"/>
      <c r="C1" s="568"/>
      <c r="D1" s="569"/>
      <c r="E1" s="39"/>
      <c r="F1" s="39"/>
      <c r="G1" s="104"/>
      <c r="H1" s="104"/>
      <c r="I1" s="39"/>
      <c r="J1" s="99"/>
      <c r="K1" s="99"/>
      <c r="L1" s="39"/>
      <c r="M1" s="99"/>
      <c r="N1" s="99"/>
      <c r="O1" s="39"/>
      <c r="P1" s="96"/>
      <c r="Q1" s="96"/>
      <c r="R1" s="39"/>
      <c r="S1" s="99"/>
      <c r="T1" s="99"/>
      <c r="U1" s="39"/>
      <c r="V1" s="104"/>
      <c r="W1" s="104"/>
      <c r="X1" s="39"/>
      <c r="Y1" s="99"/>
      <c r="Z1" s="99"/>
      <c r="AA1" s="39"/>
      <c r="AB1" s="39"/>
      <c r="AC1" s="39"/>
      <c r="AD1" s="39"/>
      <c r="AE1" s="39"/>
      <c r="AF1" s="39"/>
      <c r="AG1" s="39"/>
      <c r="AH1" s="40"/>
      <c r="AI1" s="40"/>
      <c r="AJ1" s="40"/>
      <c r="AK1" s="40"/>
      <c r="AL1" s="40"/>
      <c r="AM1" s="40"/>
      <c r="AN1" s="40"/>
      <c r="AO1" s="40"/>
      <c r="AP1" s="40"/>
      <c r="AQ1" s="41"/>
      <c r="AR1" s="41"/>
      <c r="AS1" s="41"/>
      <c r="AT1" s="41"/>
    </row>
    <row r="2" spans="1:46" ht="18" customHeight="1">
      <c r="A2" s="39"/>
      <c r="B2" s="39" t="s">
        <v>420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  <c r="AI2" s="43"/>
      <c r="AJ2" s="44"/>
      <c r="AK2" s="44"/>
      <c r="AL2" s="44"/>
      <c r="AM2" s="44"/>
      <c r="AN2" s="44"/>
      <c r="AO2" s="40"/>
      <c r="AP2" s="40"/>
      <c r="AQ2" s="41"/>
      <c r="AR2" s="41"/>
      <c r="AS2" s="41"/>
      <c r="AT2" s="41"/>
    </row>
    <row r="3" spans="1:46" ht="18" customHeight="1">
      <c r="A3" s="46"/>
      <c r="B3" s="39"/>
      <c r="C3" s="39" t="s">
        <v>287</v>
      </c>
      <c r="D3" s="39"/>
      <c r="E3" s="39"/>
      <c r="F3" s="39"/>
      <c r="G3" s="39"/>
      <c r="H3" s="39"/>
      <c r="I3" s="621">
        <f>$F$4</f>
        <v>16</v>
      </c>
      <c r="J3" s="622"/>
      <c r="K3" s="46" t="s">
        <v>288</v>
      </c>
      <c r="L3" s="583">
        <f>$F$5</f>
        <v>1.1</v>
      </c>
      <c r="M3" s="583"/>
      <c r="N3" s="46" t="s">
        <v>288</v>
      </c>
      <c r="O3" s="589">
        <f>$F$6</f>
        <v>1.19</v>
      </c>
      <c r="P3" s="589"/>
      <c r="Q3" s="46" t="s">
        <v>288</v>
      </c>
      <c r="R3" s="583">
        <f>$F$7</f>
        <v>1</v>
      </c>
      <c r="S3" s="583"/>
      <c r="T3" s="90" t="s">
        <v>289</v>
      </c>
      <c r="U3" s="583">
        <f>$I$3*$L$3*$O$3*$R$3</f>
        <v>20.944</v>
      </c>
      <c r="V3" s="583"/>
      <c r="W3" s="46" t="s">
        <v>290</v>
      </c>
      <c r="X3" s="46"/>
      <c r="Y3" s="91"/>
      <c r="Z3" s="39"/>
      <c r="AA3" s="46"/>
      <c r="AB3" s="39"/>
      <c r="AC3" s="39"/>
      <c r="AD3" s="39"/>
      <c r="AE3" s="39"/>
      <c r="AF3" s="39"/>
      <c r="AG3" s="39"/>
      <c r="AH3" s="40" t="s">
        <v>260</v>
      </c>
      <c r="AI3" s="44"/>
      <c r="AJ3" s="44"/>
      <c r="AK3" s="44"/>
      <c r="AL3" s="44"/>
      <c r="AM3" s="44"/>
      <c r="AN3" s="44"/>
      <c r="AO3" s="40"/>
      <c r="AP3" s="40"/>
      <c r="AQ3" s="41"/>
      <c r="AR3" s="41"/>
      <c r="AS3" s="41"/>
      <c r="AT3" s="41"/>
    </row>
    <row r="4" spans="1:46" ht="18" customHeight="1">
      <c r="A4" s="39"/>
      <c r="B4" s="39"/>
      <c r="C4" s="39"/>
      <c r="D4" s="39" t="s">
        <v>292</v>
      </c>
      <c r="E4" s="46" t="s">
        <v>293</v>
      </c>
      <c r="F4" s="620">
        <f>'基準風速決定表'!$I$1</f>
        <v>16</v>
      </c>
      <c r="G4" s="620"/>
      <c r="H4" s="94" t="s">
        <v>294</v>
      </c>
      <c r="I4" s="95"/>
      <c r="J4" s="45" t="s">
        <v>295</v>
      </c>
      <c r="K4" s="619" t="s">
        <v>296</v>
      </c>
      <c r="L4" s="269"/>
      <c r="M4" s="269"/>
      <c r="N4" s="269"/>
      <c r="O4" s="269"/>
      <c r="P4" s="269"/>
      <c r="Q4" s="97" t="s">
        <v>496</v>
      </c>
      <c r="R4" s="98"/>
      <c r="S4" s="98"/>
      <c r="T4" s="39"/>
      <c r="U4" s="55" t="s">
        <v>300</v>
      </c>
      <c r="V4" s="99"/>
      <c r="W4" s="39"/>
      <c r="X4" s="39"/>
      <c r="Y4" s="39"/>
      <c r="Z4" s="39"/>
      <c r="AA4" s="99"/>
      <c r="AB4" s="39"/>
      <c r="AC4" s="575" t="s">
        <v>261</v>
      </c>
      <c r="AD4" s="576"/>
      <c r="AE4" s="575" t="s">
        <v>262</v>
      </c>
      <c r="AF4" s="576"/>
      <c r="AG4" s="39"/>
      <c r="AH4" s="579" t="s">
        <v>263</v>
      </c>
      <c r="AI4" s="47" t="s">
        <v>262</v>
      </c>
      <c r="AJ4" s="47"/>
      <c r="AK4" s="47"/>
      <c r="AL4" s="47"/>
      <c r="AM4" s="47"/>
      <c r="AN4" s="570" t="s">
        <v>264</v>
      </c>
      <c r="AO4" s="40"/>
      <c r="AP4" s="48"/>
      <c r="AQ4" s="49"/>
      <c r="AR4" s="49"/>
      <c r="AS4" s="41"/>
      <c r="AT4" s="41"/>
    </row>
    <row r="5" spans="1:46" ht="18" customHeight="1">
      <c r="A5" s="39"/>
      <c r="B5" s="39"/>
      <c r="C5" s="39"/>
      <c r="D5" s="39" t="s">
        <v>297</v>
      </c>
      <c r="E5" s="46" t="s">
        <v>289</v>
      </c>
      <c r="F5" s="623">
        <f>VLOOKUP($Q$5,$AH$19:$AI$28,2,FALSE)</f>
        <v>1.1</v>
      </c>
      <c r="G5" s="623"/>
      <c r="H5" s="39"/>
      <c r="I5" s="39"/>
      <c r="J5" s="45" t="s">
        <v>298</v>
      </c>
      <c r="K5" s="619" t="s">
        <v>299</v>
      </c>
      <c r="L5" s="269"/>
      <c r="M5" s="269"/>
      <c r="N5" s="269"/>
      <c r="O5" s="269"/>
      <c r="P5" s="269"/>
      <c r="Q5" s="596" t="s">
        <v>279</v>
      </c>
      <c r="R5" s="597"/>
      <c r="S5" s="597"/>
      <c r="T5" s="597"/>
      <c r="U5" s="55" t="s">
        <v>300</v>
      </c>
      <c r="V5" s="99"/>
      <c r="W5" s="39"/>
      <c r="X5" s="39"/>
      <c r="Y5" s="39"/>
      <c r="Z5" s="39"/>
      <c r="AA5" s="99"/>
      <c r="AB5" s="39"/>
      <c r="AC5" s="577"/>
      <c r="AD5" s="578"/>
      <c r="AE5" s="577"/>
      <c r="AF5" s="578"/>
      <c r="AG5" s="39"/>
      <c r="AH5" s="580"/>
      <c r="AI5" s="50" t="s">
        <v>265</v>
      </c>
      <c r="AJ5" s="50" t="s">
        <v>266</v>
      </c>
      <c r="AK5" s="50" t="s">
        <v>267</v>
      </c>
      <c r="AL5" s="50" t="s">
        <v>268</v>
      </c>
      <c r="AM5" s="50" t="s">
        <v>269</v>
      </c>
      <c r="AN5" s="571"/>
      <c r="AO5" s="40"/>
      <c r="AP5" s="48"/>
      <c r="AQ5" s="49"/>
      <c r="AR5" s="49"/>
      <c r="AS5" s="41"/>
      <c r="AT5" s="41"/>
    </row>
    <row r="6" spans="1:46" ht="18" customHeight="1">
      <c r="A6" s="39"/>
      <c r="B6" s="39"/>
      <c r="C6" s="39"/>
      <c r="D6" s="39" t="s">
        <v>301</v>
      </c>
      <c r="E6" s="46" t="s">
        <v>293</v>
      </c>
      <c r="F6" s="626">
        <f>INDEX($AI$6:$AM$13,$AC$7,$AE$7)</f>
        <v>1.19</v>
      </c>
      <c r="G6" s="626"/>
      <c r="H6" s="84"/>
      <c r="I6" s="84"/>
      <c r="J6" s="45" t="s">
        <v>295</v>
      </c>
      <c r="K6" s="617" t="s">
        <v>268</v>
      </c>
      <c r="L6" s="618"/>
      <c r="M6" s="618"/>
      <c r="N6" s="618"/>
      <c r="O6" s="618"/>
      <c r="P6" s="269"/>
      <c r="Q6" s="617" t="s">
        <v>497</v>
      </c>
      <c r="R6" s="618"/>
      <c r="S6" s="618"/>
      <c r="T6" s="618"/>
      <c r="U6" s="55" t="s">
        <v>300</v>
      </c>
      <c r="V6" s="55"/>
      <c r="W6" s="55"/>
      <c r="X6" s="102"/>
      <c r="Y6" s="39"/>
      <c r="Z6" s="39"/>
      <c r="AA6" s="55"/>
      <c r="AB6" s="39"/>
      <c r="AC6" s="581" t="s">
        <v>270</v>
      </c>
      <c r="AD6" s="582"/>
      <c r="AE6" s="581" t="s">
        <v>271</v>
      </c>
      <c r="AF6" s="582"/>
      <c r="AG6" s="39"/>
      <c r="AH6" s="52" t="s">
        <v>272</v>
      </c>
      <c r="AI6" s="53">
        <v>1.65</v>
      </c>
      <c r="AJ6" s="53">
        <v>1.5</v>
      </c>
      <c r="AK6" s="53">
        <v>1.35</v>
      </c>
      <c r="AL6" s="53">
        <v>1.19</v>
      </c>
      <c r="AM6" s="53">
        <v>1.07</v>
      </c>
      <c r="AN6" s="54">
        <v>1</v>
      </c>
      <c r="AO6" s="40"/>
      <c r="AP6" s="55"/>
      <c r="AQ6" s="56"/>
      <c r="AR6" s="57"/>
      <c r="AS6" s="41"/>
      <c r="AT6" s="41"/>
    </row>
    <row r="7" spans="1:46" ht="18" customHeight="1">
      <c r="A7" s="39"/>
      <c r="B7" s="39"/>
      <c r="C7" s="39"/>
      <c r="D7" s="39" t="s">
        <v>302</v>
      </c>
      <c r="E7" s="46" t="s">
        <v>293</v>
      </c>
      <c r="F7" s="623">
        <f>IF($P$7="あり",IF($AF$41&lt;$X$16,$AJ$41,IF($AF$42&lt;$X$16,$AJ$42,IF($AF$43&lt;$X$16,$AJ$43,$AJ$44))),1)</f>
        <v>1</v>
      </c>
      <c r="G7" s="623">
        <f>IF($AF$41&lt;$X$16,1,IF($AF$42&lt;$X$16,2,IF($AF$43&lt;$X$16,3,4)))</f>
        <v>4</v>
      </c>
      <c r="H7" s="84"/>
      <c r="I7" s="84"/>
      <c r="J7" s="103" t="s">
        <v>295</v>
      </c>
      <c r="K7" s="104" t="s">
        <v>303</v>
      </c>
      <c r="L7" s="104"/>
      <c r="M7" s="104"/>
      <c r="N7" s="91"/>
      <c r="O7" s="39"/>
      <c r="P7" s="605" t="s">
        <v>259</v>
      </c>
      <c r="Q7" s="605"/>
      <c r="R7" s="104" t="str">
        <f>IF($P$7="あり",IF($AF$41&lt;$X$16,$AK$41,IF($AF$42&lt;$X$16,$AK$42,IF($AF$43&lt;$X$16,$AK$43,$AK$44))),$AK$41)</f>
        <v>建築物の影響を受けない）</v>
      </c>
      <c r="S7" s="39"/>
      <c r="T7" s="99"/>
      <c r="U7" s="99"/>
      <c r="V7" s="39"/>
      <c r="W7" s="39"/>
      <c r="X7" s="99"/>
      <c r="Y7" s="39"/>
      <c r="Z7" s="39"/>
      <c r="AA7" s="99"/>
      <c r="AB7" s="39"/>
      <c r="AC7" s="572">
        <f>MATCH($Q$6,$AH$6:$AH$13,FALSE)</f>
        <v>1</v>
      </c>
      <c r="AD7" s="573"/>
      <c r="AE7" s="574">
        <f>MATCH($K$6,$AI$5:$AM$5,FALSE)</f>
        <v>4</v>
      </c>
      <c r="AF7" s="573"/>
      <c r="AG7" s="39"/>
      <c r="AH7" s="52" t="s">
        <v>407</v>
      </c>
      <c r="AI7" s="59">
        <v>1.74</v>
      </c>
      <c r="AJ7" s="59">
        <v>1.62</v>
      </c>
      <c r="AK7" s="59">
        <v>1.47</v>
      </c>
      <c r="AL7" s="59">
        <v>1.25</v>
      </c>
      <c r="AM7" s="59">
        <v>1.07</v>
      </c>
      <c r="AN7" s="60">
        <v>2</v>
      </c>
      <c r="AO7" s="40"/>
      <c r="AP7" s="61"/>
      <c r="AQ7" s="62"/>
      <c r="AR7" s="62"/>
      <c r="AS7" s="41"/>
      <c r="AT7" s="41"/>
    </row>
    <row r="8" spans="1:46" ht="18" customHeight="1">
      <c r="A8" s="39"/>
      <c r="B8" s="39"/>
      <c r="C8" s="39"/>
      <c r="D8" s="39"/>
      <c r="E8" s="91"/>
      <c r="F8" s="105"/>
      <c r="G8" s="105"/>
      <c r="H8" s="84"/>
      <c r="I8" s="84"/>
      <c r="J8" s="39"/>
      <c r="K8" s="39"/>
      <c r="L8" s="104"/>
      <c r="M8" s="104"/>
      <c r="N8" s="91"/>
      <c r="O8" s="39"/>
      <c r="P8" s="39"/>
      <c r="Q8" s="39"/>
      <c r="R8" s="39"/>
      <c r="S8" s="39"/>
      <c r="T8" s="99"/>
      <c r="U8" s="99"/>
      <c r="V8" s="39"/>
      <c r="W8" s="39"/>
      <c r="X8" s="99"/>
      <c r="Y8" s="106" t="s">
        <v>304</v>
      </c>
      <c r="Z8" s="106"/>
      <c r="AA8" s="99"/>
      <c r="AB8" s="39"/>
      <c r="AC8" s="39"/>
      <c r="AD8" s="39"/>
      <c r="AE8" s="39"/>
      <c r="AF8" s="39"/>
      <c r="AG8" s="39"/>
      <c r="AH8" s="52" t="s">
        <v>408</v>
      </c>
      <c r="AI8" s="59">
        <v>1.84</v>
      </c>
      <c r="AJ8" s="59">
        <v>1.74</v>
      </c>
      <c r="AK8" s="59">
        <v>1.59</v>
      </c>
      <c r="AL8" s="59">
        <v>1.36</v>
      </c>
      <c r="AM8" s="59">
        <v>1.13</v>
      </c>
      <c r="AN8" s="60">
        <v>3</v>
      </c>
      <c r="AO8" s="40"/>
      <c r="AP8" s="40"/>
      <c r="AQ8" s="41"/>
      <c r="AR8" s="41"/>
      <c r="AS8" s="41"/>
      <c r="AT8" s="41"/>
    </row>
    <row r="9" spans="1:46" ht="18" customHeight="1">
      <c r="A9" s="39"/>
      <c r="B9" s="39"/>
      <c r="C9" s="39" t="s">
        <v>305</v>
      </c>
      <c r="D9" s="39"/>
      <c r="E9" s="91"/>
      <c r="F9" s="105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07"/>
      <c r="V9" s="99"/>
      <c r="W9" s="39"/>
      <c r="X9" s="39"/>
      <c r="Y9" s="99"/>
      <c r="Z9" s="39"/>
      <c r="AA9" s="99"/>
      <c r="AB9" s="39"/>
      <c r="AC9" s="39"/>
      <c r="AD9" s="39"/>
      <c r="AE9" s="39"/>
      <c r="AF9" s="39"/>
      <c r="AG9" s="39"/>
      <c r="AH9" s="52" t="s">
        <v>273</v>
      </c>
      <c r="AI9" s="59">
        <v>1.84</v>
      </c>
      <c r="AJ9" s="59">
        <v>1.74</v>
      </c>
      <c r="AK9" s="59">
        <v>1.68</v>
      </c>
      <c r="AL9" s="59">
        <v>1.46</v>
      </c>
      <c r="AM9" s="59">
        <v>1.22</v>
      </c>
      <c r="AN9" s="60">
        <v>4</v>
      </c>
      <c r="AO9" s="40"/>
      <c r="AP9" s="40"/>
      <c r="AQ9" s="41"/>
      <c r="AR9" s="41"/>
      <c r="AS9" s="41"/>
      <c r="AT9" s="41"/>
    </row>
    <row r="10" spans="1:46" ht="18" customHeight="1">
      <c r="A10" s="39"/>
      <c r="B10" s="39"/>
      <c r="C10" s="39"/>
      <c r="D10" s="39" t="s">
        <v>306</v>
      </c>
      <c r="E10" s="91"/>
      <c r="F10" s="10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606" t="s">
        <v>307</v>
      </c>
      <c r="V10" s="99"/>
      <c r="W10" s="39"/>
      <c r="X10" s="39"/>
      <c r="Y10" s="99"/>
      <c r="Z10" s="107"/>
      <c r="AA10" s="99"/>
      <c r="AB10" s="39"/>
      <c r="AC10" s="39"/>
      <c r="AD10" s="39"/>
      <c r="AE10" s="39"/>
      <c r="AF10" s="39"/>
      <c r="AG10" s="39"/>
      <c r="AH10" s="52" t="s">
        <v>409</v>
      </c>
      <c r="AI10" s="59">
        <v>1.92</v>
      </c>
      <c r="AJ10" s="59">
        <v>1.85</v>
      </c>
      <c r="AK10" s="59">
        <v>1.68</v>
      </c>
      <c r="AL10" s="59">
        <v>1.46</v>
      </c>
      <c r="AM10" s="59">
        <v>1.22</v>
      </c>
      <c r="AN10" s="60">
        <v>5</v>
      </c>
      <c r="AO10" s="40"/>
      <c r="AP10" s="40"/>
      <c r="AQ10" s="41"/>
      <c r="AR10" s="41"/>
      <c r="AS10" s="41"/>
      <c r="AT10" s="41"/>
    </row>
    <row r="11" spans="1:46" ht="18" customHeight="1">
      <c r="A11" s="39"/>
      <c r="B11" s="39"/>
      <c r="C11" s="39"/>
      <c r="D11" s="39" t="s">
        <v>308</v>
      </c>
      <c r="E11" s="39" t="s">
        <v>309</v>
      </c>
      <c r="F11" s="10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606"/>
      <c r="V11" s="99"/>
      <c r="W11" s="39"/>
      <c r="X11" s="39"/>
      <c r="Y11" s="99"/>
      <c r="Z11" s="606" t="s">
        <v>310</v>
      </c>
      <c r="AA11" s="99"/>
      <c r="AB11" s="39"/>
      <c r="AC11" s="39"/>
      <c r="AD11" s="39"/>
      <c r="AE11" s="39"/>
      <c r="AF11" s="39"/>
      <c r="AG11" s="39"/>
      <c r="AH11" s="52" t="s">
        <v>410</v>
      </c>
      <c r="AI11" s="59">
        <v>1.92</v>
      </c>
      <c r="AJ11" s="59">
        <v>1.85</v>
      </c>
      <c r="AK11" s="59">
        <v>1.68</v>
      </c>
      <c r="AL11" s="59">
        <v>1.55</v>
      </c>
      <c r="AM11" s="59">
        <v>1.31</v>
      </c>
      <c r="AN11" s="60">
        <v>6</v>
      </c>
      <c r="AO11" s="40"/>
      <c r="AP11" s="40"/>
      <c r="AQ11" s="41"/>
      <c r="AR11" s="41"/>
      <c r="AS11" s="41"/>
      <c r="AT11" s="41"/>
    </row>
    <row r="12" spans="1:46" ht="18" customHeight="1">
      <c r="A12" s="39"/>
      <c r="B12" s="39"/>
      <c r="C12" s="39"/>
      <c r="D12" s="39"/>
      <c r="E12" s="39" t="s">
        <v>312</v>
      </c>
      <c r="F12" s="105"/>
      <c r="G12" s="39"/>
      <c r="H12" s="39"/>
      <c r="I12" s="39"/>
      <c r="J12" s="39"/>
      <c r="K12" s="39"/>
      <c r="L12" s="39"/>
      <c r="M12" s="39"/>
      <c r="N12" s="39"/>
      <c r="O12" s="39"/>
      <c r="P12" s="109"/>
      <c r="Q12" s="109"/>
      <c r="R12" s="109"/>
      <c r="S12" s="109"/>
      <c r="T12" s="109"/>
      <c r="U12" s="110"/>
      <c r="V12" s="110"/>
      <c r="W12" s="109"/>
      <c r="X12" s="109"/>
      <c r="Y12" s="110"/>
      <c r="Z12" s="606"/>
      <c r="AA12" s="99"/>
      <c r="AB12" s="39"/>
      <c r="AC12" s="39"/>
      <c r="AD12" s="39"/>
      <c r="AE12" s="39"/>
      <c r="AF12" s="39"/>
      <c r="AG12" s="39"/>
      <c r="AH12" s="52" t="s">
        <v>411</v>
      </c>
      <c r="AI12" s="59">
        <v>1.92</v>
      </c>
      <c r="AJ12" s="59">
        <v>1.85</v>
      </c>
      <c r="AK12" s="59">
        <v>1.77</v>
      </c>
      <c r="AL12" s="59">
        <v>1.55</v>
      </c>
      <c r="AM12" s="59">
        <v>1.31</v>
      </c>
      <c r="AN12" s="60">
        <v>7</v>
      </c>
      <c r="AO12" s="40"/>
      <c r="AP12" s="40"/>
      <c r="AQ12" s="41"/>
      <c r="AR12" s="41"/>
      <c r="AS12" s="41"/>
      <c r="AT12" s="41"/>
    </row>
    <row r="13" spans="1:48" ht="18" customHeight="1">
      <c r="A13" s="39"/>
      <c r="B13" s="39"/>
      <c r="C13" s="39"/>
      <c r="D13" s="39" t="s">
        <v>297</v>
      </c>
      <c r="E13" s="39" t="s">
        <v>314</v>
      </c>
      <c r="F13" s="105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6"/>
      <c r="V13" s="99"/>
      <c r="W13" s="99"/>
      <c r="X13" s="39"/>
      <c r="Y13" s="39"/>
      <c r="Z13" s="99"/>
      <c r="AA13" s="99"/>
      <c r="AB13" s="39"/>
      <c r="AC13" s="39"/>
      <c r="AD13" s="58"/>
      <c r="AE13" s="39"/>
      <c r="AF13" s="39"/>
      <c r="AG13" s="39"/>
      <c r="AH13" s="64" t="s">
        <v>412</v>
      </c>
      <c r="AI13" s="65">
        <v>1.99</v>
      </c>
      <c r="AJ13" s="65">
        <v>1.94</v>
      </c>
      <c r="AK13" s="65">
        <v>1.84</v>
      </c>
      <c r="AL13" s="65">
        <v>1.64</v>
      </c>
      <c r="AM13" s="65">
        <v>1.41</v>
      </c>
      <c r="AN13" s="66">
        <v>8</v>
      </c>
      <c r="AO13" s="40"/>
      <c r="AP13" s="40"/>
      <c r="AQ13" s="41"/>
      <c r="AR13" s="41"/>
      <c r="AS13" s="41"/>
      <c r="AT13" s="41"/>
      <c r="AV13" s="43"/>
    </row>
    <row r="14" spans="1:46" ht="18" customHeight="1">
      <c r="A14" s="39"/>
      <c r="B14" s="39"/>
      <c r="C14" s="39"/>
      <c r="D14" s="39"/>
      <c r="E14" s="39" t="s">
        <v>316</v>
      </c>
      <c r="F14" s="105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6" t="s">
        <v>317</v>
      </c>
      <c r="V14" s="99"/>
      <c r="W14" s="99"/>
      <c r="X14" s="39"/>
      <c r="Y14" s="39"/>
      <c r="Z14" s="99"/>
      <c r="AA14" s="99"/>
      <c r="AB14" s="39"/>
      <c r="AC14" s="39"/>
      <c r="AD14" s="58"/>
      <c r="AE14" s="39"/>
      <c r="AF14" s="39"/>
      <c r="AG14" s="39"/>
      <c r="AH14" s="67" t="s">
        <v>274</v>
      </c>
      <c r="AI14" s="68">
        <v>1</v>
      </c>
      <c r="AJ14" s="68">
        <v>2</v>
      </c>
      <c r="AK14" s="68">
        <v>3</v>
      </c>
      <c r="AL14" s="68">
        <v>4</v>
      </c>
      <c r="AM14" s="68">
        <v>5</v>
      </c>
      <c r="AN14" s="69"/>
      <c r="AO14" s="40"/>
      <c r="AP14" s="40"/>
      <c r="AQ14" s="41"/>
      <c r="AR14" s="41"/>
      <c r="AS14" s="41"/>
      <c r="AT14" s="41"/>
    </row>
    <row r="15" spans="1:46" ht="18" customHeight="1">
      <c r="A15" s="39"/>
      <c r="B15" s="39"/>
      <c r="C15" s="39"/>
      <c r="D15" s="39" t="s">
        <v>322</v>
      </c>
      <c r="E15" s="39" t="s">
        <v>323</v>
      </c>
      <c r="F15" s="105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6" t="s">
        <v>324</v>
      </c>
      <c r="T15" s="39"/>
      <c r="U15" s="39"/>
      <c r="V15" s="99"/>
      <c r="W15" s="99"/>
      <c r="X15" s="39"/>
      <c r="Y15" s="39"/>
      <c r="Z15" s="99"/>
      <c r="AA15" s="99"/>
      <c r="AB15" s="39"/>
      <c r="AC15" s="39"/>
      <c r="AD15" s="58"/>
      <c r="AE15" s="58"/>
      <c r="AF15" s="58"/>
      <c r="AG15" s="58"/>
      <c r="AH15" s="44"/>
      <c r="AI15" s="70"/>
      <c r="AJ15" s="44"/>
      <c r="AK15" s="44"/>
      <c r="AL15" s="44"/>
      <c r="AM15" s="44"/>
      <c r="AN15" s="44"/>
      <c r="AO15" s="40"/>
      <c r="AP15" s="40"/>
      <c r="AQ15" s="41"/>
      <c r="AR15" s="41"/>
      <c r="AS15" s="41"/>
      <c r="AT15" s="41"/>
    </row>
    <row r="16" spans="1:46" ht="18" customHeight="1">
      <c r="A16" s="39"/>
      <c r="B16" s="39"/>
      <c r="C16" s="39"/>
      <c r="D16" s="39"/>
      <c r="E16" s="39" t="s">
        <v>329</v>
      </c>
      <c r="F16" s="105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6"/>
      <c r="T16" s="39"/>
      <c r="U16" s="39"/>
      <c r="V16" s="99"/>
      <c r="W16" s="118" t="s">
        <v>330</v>
      </c>
      <c r="X16" s="600">
        <v>0</v>
      </c>
      <c r="Y16" s="600"/>
      <c r="Z16" s="99" t="s">
        <v>331</v>
      </c>
      <c r="AA16" s="99"/>
      <c r="AB16" s="71"/>
      <c r="AC16" s="71"/>
      <c r="AD16" s="72"/>
      <c r="AE16" s="39"/>
      <c r="AF16" s="39"/>
      <c r="AG16" s="39"/>
      <c r="AH16" s="44"/>
      <c r="AI16" s="48"/>
      <c r="AJ16" s="48"/>
      <c r="AK16" s="48"/>
      <c r="AL16" s="48"/>
      <c r="AM16" s="48"/>
      <c r="AN16" s="44"/>
      <c r="AO16" s="40"/>
      <c r="AP16" s="40"/>
      <c r="AQ16" s="41"/>
      <c r="AR16" s="41"/>
      <c r="AS16" s="41"/>
      <c r="AT16" s="41"/>
    </row>
    <row r="17" spans="1:46" ht="18" customHeight="1">
      <c r="A17" s="39"/>
      <c r="B17" s="39"/>
      <c r="C17" s="39"/>
      <c r="D17" s="39" t="s">
        <v>334</v>
      </c>
      <c r="E17" s="39" t="s">
        <v>335</v>
      </c>
      <c r="F17" s="39"/>
      <c r="G17" s="105"/>
      <c r="H17" s="105"/>
      <c r="I17" s="84"/>
      <c r="J17" s="84"/>
      <c r="K17" s="39"/>
      <c r="L17" s="39"/>
      <c r="M17" s="104"/>
      <c r="N17" s="39"/>
      <c r="O17" s="104"/>
      <c r="P17" s="43"/>
      <c r="Q17" s="39"/>
      <c r="R17" s="39"/>
      <c r="S17" s="39"/>
      <c r="T17" s="39"/>
      <c r="U17" s="39"/>
      <c r="V17" s="99"/>
      <c r="W17" s="118" t="s">
        <v>336</v>
      </c>
      <c r="X17" s="600">
        <v>0</v>
      </c>
      <c r="Y17" s="600"/>
      <c r="Z17" s="99" t="s">
        <v>337</v>
      </c>
      <c r="AA17" s="99"/>
      <c r="AB17" s="71"/>
      <c r="AC17" s="71"/>
      <c r="AD17" s="72"/>
      <c r="AE17" s="39"/>
      <c r="AF17" s="39"/>
      <c r="AG17" s="39"/>
      <c r="AH17" s="40" t="s">
        <v>275</v>
      </c>
      <c r="AI17" s="48"/>
      <c r="AJ17" s="48"/>
      <c r="AK17" s="48"/>
      <c r="AL17" s="48"/>
      <c r="AM17" s="48"/>
      <c r="AN17" s="44"/>
      <c r="AO17" s="40"/>
      <c r="AP17" s="40"/>
      <c r="AQ17" s="41"/>
      <c r="AR17" s="41"/>
      <c r="AS17" s="41"/>
      <c r="AT17" s="41"/>
    </row>
    <row r="18" spans="1:46" ht="18" customHeight="1">
      <c r="A18" s="39"/>
      <c r="B18" s="39"/>
      <c r="C18" s="39"/>
      <c r="D18" s="39"/>
      <c r="E18" s="39" t="s">
        <v>340</v>
      </c>
      <c r="F18" s="39"/>
      <c r="G18" s="105"/>
      <c r="H18" s="84"/>
      <c r="I18" s="84"/>
      <c r="J18" s="39"/>
      <c r="K18" s="39"/>
      <c r="L18" s="104"/>
      <c r="M18" s="104"/>
      <c r="N18" s="39"/>
      <c r="O18" s="91"/>
      <c r="P18" s="39"/>
      <c r="Q18" s="39"/>
      <c r="R18" s="39"/>
      <c r="S18" s="39"/>
      <c r="T18" s="39"/>
      <c r="U18" s="99"/>
      <c r="V18" s="99"/>
      <c r="W18" s="39" t="s">
        <v>341</v>
      </c>
      <c r="X18" s="600">
        <v>0</v>
      </c>
      <c r="Y18" s="600"/>
      <c r="Z18" s="99" t="s">
        <v>342</v>
      </c>
      <c r="AA18" s="39"/>
      <c r="AB18" s="74"/>
      <c r="AC18" s="74"/>
      <c r="AD18" s="75"/>
      <c r="AE18" s="39"/>
      <c r="AF18" s="39"/>
      <c r="AG18" s="39"/>
      <c r="AH18" s="67" t="s">
        <v>276</v>
      </c>
      <c r="AI18" s="76" t="s">
        <v>277</v>
      </c>
      <c r="AJ18" s="55"/>
      <c r="AK18" s="615"/>
      <c r="AL18" s="55"/>
      <c r="AM18" s="55"/>
      <c r="AN18" s="44"/>
      <c r="AO18" s="40"/>
      <c r="AP18" s="40"/>
      <c r="AQ18" s="41"/>
      <c r="AR18" s="41"/>
      <c r="AS18" s="41"/>
      <c r="AT18" s="41"/>
    </row>
    <row r="19" spans="1:46" ht="18" customHeight="1">
      <c r="A19" s="39"/>
      <c r="B19" s="39"/>
      <c r="C19" s="39"/>
      <c r="D19" s="39"/>
      <c r="E19" s="39"/>
      <c r="F19" s="39"/>
      <c r="G19" s="39"/>
      <c r="H19" s="39"/>
      <c r="I19" s="134"/>
      <c r="J19" s="39"/>
      <c r="K19" s="39"/>
      <c r="L19" s="39"/>
      <c r="M19" s="39"/>
      <c r="N19" s="39"/>
      <c r="O19" s="84"/>
      <c r="P19" s="84"/>
      <c r="Q19" s="39"/>
      <c r="R19" s="39"/>
      <c r="S19" s="39"/>
      <c r="T19" s="39"/>
      <c r="U19" s="46"/>
      <c r="V19" s="39"/>
      <c r="W19" s="39" t="s">
        <v>345</v>
      </c>
      <c r="X19" s="600">
        <v>0</v>
      </c>
      <c r="Y19" s="600"/>
      <c r="Z19" s="99" t="s">
        <v>342</v>
      </c>
      <c r="AA19" s="39"/>
      <c r="AB19" s="39"/>
      <c r="AC19" s="39"/>
      <c r="AD19" s="39"/>
      <c r="AE19" s="39"/>
      <c r="AF19" s="39"/>
      <c r="AG19" s="39"/>
      <c r="AH19" s="54" t="s">
        <v>278</v>
      </c>
      <c r="AI19" s="77">
        <v>1.1</v>
      </c>
      <c r="AJ19" s="61"/>
      <c r="AK19" s="616"/>
      <c r="AL19" s="78"/>
      <c r="AM19" s="78"/>
      <c r="AN19" s="44"/>
      <c r="AO19" s="40"/>
      <c r="AP19" s="40"/>
      <c r="AQ19" s="41"/>
      <c r="AR19" s="41"/>
      <c r="AS19" s="41"/>
      <c r="AT19" s="41"/>
    </row>
    <row r="20" spans="1:46" ht="18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6" t="s">
        <v>348</v>
      </c>
      <c r="V20" s="39"/>
      <c r="W20" s="39" t="s">
        <v>349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79" t="s">
        <v>279</v>
      </c>
      <c r="AI20" s="80">
        <v>1.1</v>
      </c>
      <c r="AJ20" s="81"/>
      <c r="AK20" s="82"/>
      <c r="AL20" s="83"/>
      <c r="AM20" s="39"/>
      <c r="AN20" s="40"/>
      <c r="AO20" s="40"/>
      <c r="AP20" s="40"/>
      <c r="AQ20" s="41"/>
      <c r="AR20" s="41"/>
      <c r="AS20" s="41"/>
      <c r="AT20" s="41"/>
    </row>
    <row r="21" spans="1:46" ht="18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79" t="s">
        <v>280</v>
      </c>
      <c r="AI21" s="80">
        <v>1.1</v>
      </c>
      <c r="AJ21" s="40"/>
      <c r="AK21" s="39"/>
      <c r="AL21" s="83"/>
      <c r="AM21" s="39"/>
      <c r="AN21" s="40"/>
      <c r="AO21" s="40"/>
      <c r="AP21" s="40"/>
      <c r="AQ21" s="41"/>
      <c r="AR21" s="41"/>
      <c r="AS21" s="41"/>
      <c r="AT21" s="41"/>
    </row>
    <row r="22" spans="1:46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99"/>
      <c r="U22" s="99"/>
      <c r="V22" s="39"/>
      <c r="W22" s="39"/>
      <c r="X22" s="99"/>
      <c r="Y22" s="99"/>
      <c r="Z22" s="39"/>
      <c r="AA22" s="39"/>
      <c r="AB22" s="39"/>
      <c r="AC22" s="39"/>
      <c r="AD22" s="39"/>
      <c r="AE22" s="40"/>
      <c r="AF22" s="40"/>
      <c r="AG22" s="40"/>
      <c r="AH22" s="79" t="s">
        <v>281</v>
      </c>
      <c r="AI22" s="80">
        <v>1.1</v>
      </c>
      <c r="AJ22" s="40"/>
      <c r="AK22" s="39"/>
      <c r="AL22" s="83"/>
      <c r="AM22" s="39"/>
      <c r="AN22" s="40"/>
      <c r="AO22" s="40"/>
      <c r="AP22" s="40"/>
      <c r="AQ22" s="41"/>
      <c r="AR22" s="41"/>
      <c r="AS22" s="41"/>
      <c r="AT22" s="41"/>
    </row>
    <row r="23" spans="1:46" ht="18" customHeight="1">
      <c r="A23" s="39"/>
      <c r="B23" s="39" t="s">
        <v>421</v>
      </c>
      <c r="D23" s="39"/>
      <c r="E23" s="39"/>
      <c r="F23" s="39"/>
      <c r="G23" s="39"/>
      <c r="H23" s="605" t="s">
        <v>354</v>
      </c>
      <c r="I23" s="605"/>
      <c r="J23" s="605"/>
      <c r="K23" s="605"/>
      <c r="L23" s="605"/>
      <c r="M23" s="605"/>
      <c r="N23" s="605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79" t="s">
        <v>282</v>
      </c>
      <c r="AI23" s="80">
        <v>1.1</v>
      </c>
      <c r="AJ23" s="40"/>
      <c r="AK23" s="39"/>
      <c r="AL23" s="83"/>
      <c r="AM23" s="39"/>
      <c r="AN23" s="40"/>
      <c r="AO23" s="40"/>
      <c r="AP23" s="40"/>
      <c r="AQ23" s="41"/>
      <c r="AR23" s="41"/>
      <c r="AS23" s="41"/>
      <c r="AT23" s="41"/>
    </row>
    <row r="24" spans="1:46" ht="18" customHeight="1">
      <c r="A24" s="39"/>
      <c r="B24" s="39"/>
      <c r="C24" s="39"/>
      <c r="D24" s="39"/>
      <c r="E24" s="39"/>
      <c r="F24" s="39"/>
      <c r="G24" s="99"/>
      <c r="H24" s="104"/>
      <c r="I24" s="39"/>
      <c r="J24" s="99"/>
      <c r="K24" s="99"/>
      <c r="L24" s="39"/>
      <c r="M24" s="99"/>
      <c r="N24" s="99"/>
      <c r="O24" s="39"/>
      <c r="P24" s="104"/>
      <c r="Q24" s="104"/>
      <c r="R24" s="39"/>
      <c r="S24" s="99"/>
      <c r="T24" s="99"/>
      <c r="U24" s="39"/>
      <c r="V24" s="104"/>
      <c r="W24" s="104"/>
      <c r="X24" s="39"/>
      <c r="Y24" s="99"/>
      <c r="Z24" s="99"/>
      <c r="AA24" s="39"/>
      <c r="AB24" s="39"/>
      <c r="AC24" s="39"/>
      <c r="AD24" s="39"/>
      <c r="AE24" s="39"/>
      <c r="AF24" s="39"/>
      <c r="AG24" s="39"/>
      <c r="AH24" s="79" t="s">
        <v>283</v>
      </c>
      <c r="AI24" s="80">
        <v>1.1</v>
      </c>
      <c r="AJ24" s="40"/>
      <c r="AK24" s="40"/>
      <c r="AL24" s="40"/>
      <c r="AM24" s="40"/>
      <c r="AN24" s="40"/>
      <c r="AO24" s="40"/>
      <c r="AP24" s="40"/>
      <c r="AQ24" s="41"/>
      <c r="AR24" s="41"/>
      <c r="AS24" s="41"/>
      <c r="AT24" s="41"/>
    </row>
    <row r="25" spans="1:46" ht="18" customHeight="1">
      <c r="A25" s="39"/>
      <c r="B25" s="39" t="s">
        <v>381</v>
      </c>
      <c r="C25" s="39"/>
      <c r="D25" s="39" t="s">
        <v>360</v>
      </c>
      <c r="E25" s="91" t="s">
        <v>397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85" t="s">
        <v>284</v>
      </c>
      <c r="AI25" s="86">
        <v>1.1</v>
      </c>
      <c r="AJ25" s="40"/>
      <c r="AK25" s="40"/>
      <c r="AL25" s="40"/>
      <c r="AM25" s="40"/>
      <c r="AN25" s="40"/>
      <c r="AO25" s="40"/>
      <c r="AP25" s="40"/>
      <c r="AQ25" s="41"/>
      <c r="AR25" s="41"/>
      <c r="AS25" s="41"/>
      <c r="AT25" s="41"/>
    </row>
    <row r="26" spans="1:46" ht="18" customHeight="1">
      <c r="A26" s="39"/>
      <c r="B26" s="39"/>
      <c r="C26" s="39"/>
      <c r="D26" s="106"/>
      <c r="E26" s="91" t="s">
        <v>380</v>
      </c>
      <c r="F26" s="146"/>
      <c r="G26" s="147"/>
      <c r="H26" s="624">
        <v>0.09</v>
      </c>
      <c r="I26" s="625"/>
      <c r="J26" s="46" t="s">
        <v>362</v>
      </c>
      <c r="K26" s="589">
        <f>$W$33</f>
        <v>0.74</v>
      </c>
      <c r="L26" s="592"/>
      <c r="M26" s="106" t="s">
        <v>377</v>
      </c>
      <c r="N26" s="607">
        <v>0.945</v>
      </c>
      <c r="O26" s="607"/>
      <c r="P26" s="599"/>
      <c r="Q26" s="46" t="s">
        <v>362</v>
      </c>
      <c r="R26" s="589">
        <f>$F$36</f>
        <v>0.4365405119014136</v>
      </c>
      <c r="S26" s="589"/>
      <c r="T26" s="46" t="s">
        <v>362</v>
      </c>
      <c r="U26" s="598">
        <f>$X$39</f>
        <v>0.6571565376904085</v>
      </c>
      <c r="V26" s="598"/>
      <c r="W26" s="599"/>
      <c r="X26" s="83" t="s">
        <v>405</v>
      </c>
      <c r="Y26" s="589">
        <f>$F$45</f>
        <v>1.0806</v>
      </c>
      <c r="Z26" s="589"/>
      <c r="AA26" s="58"/>
      <c r="AB26" s="39"/>
      <c r="AC26" s="39"/>
      <c r="AD26" s="39"/>
      <c r="AE26" s="39"/>
      <c r="AF26" s="39"/>
      <c r="AG26" s="39"/>
      <c r="AH26" s="87" t="s">
        <v>285</v>
      </c>
      <c r="AI26" s="88">
        <v>1.2</v>
      </c>
      <c r="AJ26" s="40"/>
      <c r="AK26" s="40"/>
      <c r="AL26" s="40"/>
      <c r="AM26" s="40"/>
      <c r="AN26" s="40"/>
      <c r="AO26" s="40"/>
      <c r="AP26" s="40"/>
      <c r="AQ26" s="41"/>
      <c r="AR26" s="41"/>
      <c r="AS26" s="41"/>
      <c r="AT26" s="41"/>
    </row>
    <row r="27" spans="1:46" ht="18" customHeight="1">
      <c r="A27" s="39"/>
      <c r="B27" s="39"/>
      <c r="C27" s="39"/>
      <c r="D27" s="39"/>
      <c r="E27" s="39" t="s">
        <v>293</v>
      </c>
      <c r="F27" s="598">
        <f>(0.11+$H$26*$K$26+0.945*$R$26*$U$26)*$Y$26</f>
        <v>0.48378170404172643</v>
      </c>
      <c r="G27" s="598"/>
      <c r="H27" s="104"/>
      <c r="I27" s="39"/>
      <c r="J27" s="99"/>
      <c r="K27" s="99"/>
      <c r="L27" s="39"/>
      <c r="M27" s="99"/>
      <c r="N27" s="99"/>
      <c r="O27" s="39"/>
      <c r="P27" s="96"/>
      <c r="Q27" s="96"/>
      <c r="R27" s="39"/>
      <c r="S27" s="99"/>
      <c r="T27" s="99"/>
      <c r="U27" s="39"/>
      <c r="V27" s="104"/>
      <c r="W27" s="104"/>
      <c r="X27" s="39"/>
      <c r="Y27" s="99"/>
      <c r="Z27" s="99"/>
      <c r="AA27" s="39"/>
      <c r="AB27" s="39"/>
      <c r="AC27" s="39"/>
      <c r="AD27" s="39"/>
      <c r="AE27" s="39"/>
      <c r="AF27" s="39"/>
      <c r="AG27" s="39"/>
      <c r="AH27" s="85" t="s">
        <v>286</v>
      </c>
      <c r="AI27" s="89">
        <v>1.2</v>
      </c>
      <c r="AJ27" s="40"/>
      <c r="AK27" s="40"/>
      <c r="AL27" s="40"/>
      <c r="AM27" s="40"/>
      <c r="AN27" s="40"/>
      <c r="AO27" s="40"/>
      <c r="AP27" s="40"/>
      <c r="AQ27" s="41"/>
      <c r="AR27" s="41"/>
      <c r="AS27" s="41"/>
      <c r="AT27" s="41"/>
    </row>
    <row r="28" spans="1:46" ht="18" customHeight="1">
      <c r="A28" s="39"/>
      <c r="B28" s="39" t="s">
        <v>382</v>
      </c>
      <c r="C28" s="39"/>
      <c r="D28" s="39" t="s">
        <v>360</v>
      </c>
      <c r="E28" s="91" t="s">
        <v>397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6"/>
      <c r="AC28" s="46"/>
      <c r="AD28" s="39"/>
      <c r="AE28" s="39"/>
      <c r="AF28" s="39"/>
      <c r="AG28" s="39"/>
      <c r="AH28" s="92" t="s">
        <v>291</v>
      </c>
      <c r="AI28" s="93">
        <v>1</v>
      </c>
      <c r="AJ28" s="40"/>
      <c r="AK28" s="40"/>
      <c r="AL28" s="40"/>
      <c r="AM28" s="40"/>
      <c r="AN28" s="40"/>
      <c r="AO28" s="40"/>
      <c r="AP28" s="40"/>
      <c r="AQ28" s="41"/>
      <c r="AR28" s="41"/>
      <c r="AS28" s="41"/>
      <c r="AT28" s="41"/>
    </row>
    <row r="29" spans="1:46" ht="18" customHeight="1">
      <c r="A29" s="39"/>
      <c r="B29" s="39"/>
      <c r="C29" s="39"/>
      <c r="D29" s="106"/>
      <c r="E29" s="91" t="s">
        <v>380</v>
      </c>
      <c r="F29" s="146"/>
      <c r="G29" s="147"/>
      <c r="H29" s="624">
        <v>0.09</v>
      </c>
      <c r="I29" s="625"/>
      <c r="J29" s="46" t="s">
        <v>362</v>
      </c>
      <c r="K29" s="589">
        <f>$W$33</f>
        <v>0.74</v>
      </c>
      <c r="L29" s="592"/>
      <c r="M29" s="106" t="s">
        <v>377</v>
      </c>
      <c r="N29" s="607">
        <v>0.945</v>
      </c>
      <c r="O29" s="607"/>
      <c r="P29" s="599"/>
      <c r="Q29" s="46" t="s">
        <v>362</v>
      </c>
      <c r="R29" s="589">
        <f>$F$36</f>
        <v>0.4365405119014136</v>
      </c>
      <c r="S29" s="589"/>
      <c r="T29" s="46" t="s">
        <v>362</v>
      </c>
      <c r="U29" s="598">
        <f>$X$40</f>
        <v>0.7864176309472456</v>
      </c>
      <c r="V29" s="598"/>
      <c r="W29" s="599"/>
      <c r="X29" s="83" t="s">
        <v>405</v>
      </c>
      <c r="Y29" s="589">
        <f>$F$45</f>
        <v>1.0806</v>
      </c>
      <c r="Z29" s="589"/>
      <c r="AA29" s="58"/>
      <c r="AB29" s="99"/>
      <c r="AC29" s="99"/>
      <c r="AD29" s="39"/>
      <c r="AE29" s="39"/>
      <c r="AF29" s="39"/>
      <c r="AG29" s="39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1"/>
      <c r="AS29" s="41"/>
      <c r="AT29" s="41"/>
    </row>
    <row r="30" spans="1:46" ht="18" customHeight="1">
      <c r="A30" s="39"/>
      <c r="B30" s="39"/>
      <c r="C30" s="39"/>
      <c r="D30" s="39"/>
      <c r="E30" s="39" t="s">
        <v>293</v>
      </c>
      <c r="F30" s="598">
        <f>(0.11+$H$29*$K$29+0.945*$R$29*$U$29)*$Y$29</f>
        <v>0.5414038130677451</v>
      </c>
      <c r="G30" s="598"/>
      <c r="H30" s="104"/>
      <c r="I30" s="39"/>
      <c r="J30" s="99"/>
      <c r="K30" s="99"/>
      <c r="L30" s="39"/>
      <c r="M30" s="99"/>
      <c r="N30" s="99"/>
      <c r="O30" s="39"/>
      <c r="P30" s="96"/>
      <c r="Q30" s="96"/>
      <c r="R30" s="39"/>
      <c r="S30" s="99"/>
      <c r="T30" s="99"/>
      <c r="U30" s="39"/>
      <c r="V30" s="104"/>
      <c r="W30" s="104"/>
      <c r="X30" s="39"/>
      <c r="Y30" s="99"/>
      <c r="Z30" s="99"/>
      <c r="AA30" s="39"/>
      <c r="AB30" s="99"/>
      <c r="AC30" s="99"/>
      <c r="AD30" s="39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1"/>
      <c r="AS30" s="41"/>
      <c r="AT30" s="41"/>
    </row>
    <row r="31" spans="1:46" ht="18" customHeight="1">
      <c r="A31" s="39"/>
      <c r="B31" s="39"/>
      <c r="C31" s="39"/>
      <c r="D31" s="39"/>
      <c r="E31" s="39"/>
      <c r="F31" s="39"/>
      <c r="G31" s="39"/>
      <c r="H31" s="39"/>
      <c r="I31" s="104"/>
      <c r="J31" s="104"/>
      <c r="K31" s="39"/>
      <c r="L31" s="104"/>
      <c r="M31" s="104"/>
      <c r="N31" s="39"/>
      <c r="O31" s="104"/>
      <c r="P31" s="104"/>
      <c r="Q31" s="91"/>
      <c r="R31" s="104"/>
      <c r="S31" s="104"/>
      <c r="T31" s="39"/>
      <c r="U31" s="96"/>
      <c r="V31" s="96"/>
      <c r="W31" s="39"/>
      <c r="X31" s="84"/>
      <c r="Y31" s="39"/>
      <c r="Z31" s="104"/>
      <c r="AA31" s="104"/>
      <c r="AB31" s="55"/>
      <c r="AC31" s="55"/>
      <c r="AD31" s="39"/>
      <c r="AE31" s="39"/>
      <c r="AF31" s="39"/>
      <c r="AG31" s="39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1"/>
      <c r="AS31" s="41"/>
      <c r="AT31" s="41"/>
    </row>
    <row r="32" spans="1:46" ht="18" customHeight="1">
      <c r="A32" s="39"/>
      <c r="B32" s="39"/>
      <c r="C32" s="39" t="s">
        <v>392</v>
      </c>
      <c r="D32" s="39"/>
      <c r="E32" s="73"/>
      <c r="F32" s="40"/>
      <c r="G32" s="39"/>
      <c r="H32" s="39"/>
      <c r="I32" s="39"/>
      <c r="J32" s="39"/>
      <c r="K32" s="584"/>
      <c r="L32" s="585"/>
      <c r="M32" s="39"/>
      <c r="N32" s="39"/>
      <c r="O32" s="39"/>
      <c r="P32" s="39"/>
      <c r="Q32" s="39"/>
      <c r="R32" s="99"/>
      <c r="S32" s="99"/>
      <c r="T32" s="39"/>
      <c r="U32" s="39"/>
      <c r="V32" s="99"/>
      <c r="W32" s="99"/>
      <c r="X32" s="99"/>
      <c r="Y32" s="39"/>
      <c r="Z32" s="39"/>
      <c r="AA32" s="39"/>
      <c r="AB32" s="99"/>
      <c r="AC32" s="99"/>
      <c r="AD32" s="39"/>
      <c r="AE32" s="39"/>
      <c r="AF32" s="39"/>
      <c r="AG32" s="39"/>
      <c r="AH32" s="40"/>
      <c r="AI32" s="40"/>
      <c r="AJ32" s="40"/>
      <c r="AK32" s="40"/>
      <c r="AL32" s="40"/>
      <c r="AM32" s="40"/>
      <c r="AN32" s="40"/>
      <c r="AO32" s="40"/>
      <c r="AP32" s="40"/>
      <c r="AQ32" s="41"/>
      <c r="AR32" s="41"/>
      <c r="AS32" s="41"/>
      <c r="AT32" s="41"/>
    </row>
    <row r="33" spans="1:46" ht="18" customHeight="1">
      <c r="A33" s="39"/>
      <c r="B33" s="39"/>
      <c r="C33" s="39"/>
      <c r="D33" s="39" t="s">
        <v>378</v>
      </c>
      <c r="E33" s="39"/>
      <c r="F33" s="626">
        <f>VLOOKUP($H$23,$AH$49:$AK$53,2,FALSE)</f>
        <v>0.26</v>
      </c>
      <c r="G33" s="626"/>
      <c r="H33" s="45" t="s">
        <v>390</v>
      </c>
      <c r="I33" s="178" t="str">
        <f>H23</f>
        <v>ﾗｯｾﾙﾈｯﾄ 15mm目</v>
      </c>
      <c r="J33" s="106"/>
      <c r="K33" s="106"/>
      <c r="L33" s="106"/>
      <c r="M33" s="179"/>
      <c r="N33" s="118" t="s">
        <v>391</v>
      </c>
      <c r="O33" s="39"/>
      <c r="P33" s="39"/>
      <c r="Q33" s="99"/>
      <c r="R33" s="39"/>
      <c r="S33" s="39" t="s">
        <v>379</v>
      </c>
      <c r="T33" s="39"/>
      <c r="U33" s="99"/>
      <c r="V33" s="99"/>
      <c r="W33" s="589">
        <f>1-$F$33</f>
        <v>0.74</v>
      </c>
      <c r="X33" s="589"/>
      <c r="Y33" s="39"/>
      <c r="Z33" s="99"/>
      <c r="AA33" s="39"/>
      <c r="AB33" s="99"/>
      <c r="AC33" s="99"/>
      <c r="AD33" s="39"/>
      <c r="AE33" s="39"/>
      <c r="AF33" s="39"/>
      <c r="AG33" s="39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1"/>
      <c r="AS33" s="41"/>
      <c r="AT33" s="41"/>
    </row>
    <row r="34" spans="1:45" ht="18" customHeight="1">
      <c r="A34" s="39"/>
      <c r="B34" s="39"/>
      <c r="C34" s="39"/>
      <c r="D34" s="39" t="str">
        <f>IF($F$32&lt;&gt;1,"K = 1.2 φ/ ( 1 - φ)^2 =","")</f>
        <v>K = 1.2 φ/ ( 1 - φ)^2 =</v>
      </c>
      <c r="E34" s="39"/>
      <c r="F34" s="39"/>
      <c r="G34" s="39"/>
      <c r="H34" s="84"/>
      <c r="I34" s="84"/>
      <c r="J34" s="586">
        <f>IF($F$33&lt;&gt;1,1.2*$F$33/(1-$F$33)^2,"")</f>
        <v>0.5697589481373265</v>
      </c>
      <c r="K34" s="587"/>
      <c r="L34" s="588"/>
      <c r="M34" s="150" t="str">
        <f>IF($F$32&lt;&gt;1,IF($K$33&lt;=0.73,"≦","＞"),"")</f>
        <v>≦</v>
      </c>
      <c r="N34" s="590">
        <f>IF($F$33&lt;&gt;1,0.73,"")</f>
        <v>0.73</v>
      </c>
      <c r="O34" s="591"/>
      <c r="P34" s="39"/>
      <c r="Q34" s="39"/>
      <c r="R34" s="39"/>
      <c r="S34" s="39"/>
      <c r="T34" s="99"/>
      <c r="U34" s="99"/>
      <c r="V34" s="39"/>
      <c r="W34" s="39"/>
      <c r="X34" s="99"/>
      <c r="Y34" s="39"/>
      <c r="Z34" s="99"/>
      <c r="AA34" s="39"/>
      <c r="AB34" s="99"/>
      <c r="AC34" s="99"/>
      <c r="AD34" s="39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1"/>
      <c r="AS34" s="41"/>
    </row>
    <row r="35" spans="1:46" ht="18" customHeight="1">
      <c r="A35" s="39"/>
      <c r="B35" s="99"/>
      <c r="C35" s="99"/>
      <c r="D35" s="99"/>
      <c r="E35" s="39" t="str">
        <f>IF($AH$57="A",$AH$58,IF($AH$57="B",$AH$59,IF($AH$57="C",$AH$60,"error")))</f>
        <v>φ≠1,  K≦0.73 なので</v>
      </c>
      <c r="F35" s="39"/>
      <c r="G35" s="39"/>
      <c r="H35" s="99"/>
      <c r="I35" s="99"/>
      <c r="J35" s="39"/>
      <c r="K35" s="39"/>
      <c r="L35" s="39" t="str">
        <f>IF($AH$57="A","",IF($AH$57="B",$AJ$59,IF($AH$57="C",$AJ$60,"error")))</f>
        <v>C0 = K /　SQRT( 1 + K/4 )</v>
      </c>
      <c r="M35" s="39"/>
      <c r="N35" s="39"/>
      <c r="O35" s="39"/>
      <c r="P35" s="84"/>
      <c r="Q35" s="84"/>
      <c r="R35" s="39"/>
      <c r="S35" s="99"/>
      <c r="T35" s="99"/>
      <c r="U35" s="150"/>
      <c r="V35" s="99"/>
      <c r="W35" s="39"/>
      <c r="X35" s="39"/>
      <c r="Y35" s="99"/>
      <c r="Z35" s="39"/>
      <c r="AA35" s="39"/>
      <c r="AB35" s="99"/>
      <c r="AC35" s="99"/>
      <c r="AD35" s="39"/>
      <c r="AE35" s="39"/>
      <c r="AF35" s="39"/>
      <c r="AG35" s="39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1"/>
      <c r="AS35" s="41"/>
      <c r="AT35" s="41"/>
    </row>
    <row r="36" spans="1:46" ht="18" customHeight="1">
      <c r="A36" s="39"/>
      <c r="B36" s="39"/>
      <c r="C36" s="39"/>
      <c r="D36" s="39" t="s">
        <v>393</v>
      </c>
      <c r="E36" s="39"/>
      <c r="F36" s="584">
        <f>IF($F$33&lt;&gt;1,IF($J$34&lt;=0.73,$J$34/(1+$J$34/4)^2,2.8*LOG10($J$34+0.6-SQRT(1.2*$J$34+0.36))-2.8*LOG10($J$34)+2),2)</f>
        <v>0.4365405119014136</v>
      </c>
      <c r="G36" s="58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99"/>
      <c r="AC36" s="108" t="s">
        <v>311</v>
      </c>
      <c r="AD36" s="39"/>
      <c r="AE36" s="39"/>
      <c r="AF36" s="39"/>
      <c r="AG36" s="39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1"/>
      <c r="AS36" s="41"/>
      <c r="AT36" s="41"/>
    </row>
    <row r="37" spans="1:46" ht="18" customHeight="1">
      <c r="A37" s="39"/>
      <c r="B37" s="39"/>
      <c r="C37" s="39"/>
      <c r="D37" s="39"/>
      <c r="E37" s="39"/>
      <c r="F37" s="39"/>
      <c r="G37" s="39"/>
      <c r="H37" s="84"/>
      <c r="I37" s="84"/>
      <c r="J37" s="39"/>
      <c r="K37" s="152"/>
      <c r="L37" s="39"/>
      <c r="M37" s="39"/>
      <c r="N37" s="153"/>
      <c r="O37" s="51"/>
      <c r="P37" s="39"/>
      <c r="Q37" s="39"/>
      <c r="R37" s="39"/>
      <c r="S37" s="101"/>
      <c r="T37" s="101"/>
      <c r="U37" s="39"/>
      <c r="V37" s="39"/>
      <c r="W37" s="39"/>
      <c r="X37" s="39"/>
      <c r="Y37" s="39"/>
      <c r="Z37" s="39"/>
      <c r="AA37" s="39"/>
      <c r="AB37" s="99"/>
      <c r="AC37" s="108" t="s">
        <v>313</v>
      </c>
      <c r="AD37" s="39"/>
      <c r="AE37" s="39"/>
      <c r="AF37" s="39"/>
      <c r="AG37" s="39"/>
      <c r="AH37" s="40"/>
      <c r="AI37" s="40"/>
      <c r="AJ37" s="40"/>
      <c r="AK37" s="40"/>
      <c r="AL37" s="40"/>
      <c r="AM37" s="40"/>
      <c r="AN37" s="40"/>
      <c r="AO37" s="40"/>
      <c r="AP37" s="40"/>
      <c r="AQ37" s="41"/>
      <c r="AR37" s="41"/>
      <c r="AS37" s="41"/>
      <c r="AT37" s="41"/>
    </row>
    <row r="38" spans="1:46" ht="18" customHeight="1">
      <c r="A38" s="39"/>
      <c r="B38" s="39"/>
      <c r="C38" s="39" t="s">
        <v>368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 t="s">
        <v>385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99"/>
      <c r="AC38" s="99"/>
      <c r="AD38" s="39"/>
      <c r="AE38" s="39"/>
      <c r="AF38" s="39"/>
      <c r="AG38" s="39"/>
      <c r="AH38" s="111"/>
      <c r="AI38" s="48" t="s">
        <v>315</v>
      </c>
      <c r="AJ38" s="44"/>
      <c r="AK38" s="44"/>
      <c r="AL38" s="40"/>
      <c r="AM38" s="40"/>
      <c r="AN38" s="40"/>
      <c r="AO38" s="40"/>
      <c r="AP38" s="40"/>
      <c r="AQ38" s="41"/>
      <c r="AR38" s="41"/>
      <c r="AS38" s="41"/>
      <c r="AT38" s="41"/>
    </row>
    <row r="39" spans="1:46" ht="18" customHeight="1">
      <c r="A39" s="39"/>
      <c r="B39" s="39"/>
      <c r="C39" s="39"/>
      <c r="D39" s="39" t="s">
        <v>381</v>
      </c>
      <c r="E39" s="39"/>
      <c r="F39" s="39" t="s">
        <v>386</v>
      </c>
      <c r="G39" s="39" t="s">
        <v>383</v>
      </c>
      <c r="H39" s="39"/>
      <c r="I39" s="39"/>
      <c r="J39" s="39"/>
      <c r="K39" s="46">
        <v>2</v>
      </c>
      <c r="L39" s="46" t="s">
        <v>362</v>
      </c>
      <c r="M39" s="598">
        <f>'昇降設備（建枠）'!$L$121/1000</f>
        <v>11.2</v>
      </c>
      <c r="N39" s="598"/>
      <c r="O39" s="269"/>
      <c r="P39" s="91" t="s">
        <v>387</v>
      </c>
      <c r="Q39" s="598">
        <f>'昇降設備（建枠）'!$V$134/1000</f>
        <v>3.658</v>
      </c>
      <c r="R39" s="598"/>
      <c r="S39" s="46" t="s">
        <v>388</v>
      </c>
      <c r="T39" s="583">
        <f>$K$39*$M$39/$Q$39</f>
        <v>6.12356478950246</v>
      </c>
      <c r="U39" s="583"/>
      <c r="V39" s="39"/>
      <c r="W39" s="39" t="s">
        <v>389</v>
      </c>
      <c r="X39" s="610">
        <f>0.5813+0.013*$T$39-$T$39^2/10000</f>
        <v>0.6571565376904085</v>
      </c>
      <c r="Y39" s="610"/>
      <c r="Z39" s="39"/>
      <c r="AA39" s="39"/>
      <c r="AB39" s="99"/>
      <c r="AC39" s="39" t="s">
        <v>318</v>
      </c>
      <c r="AD39" s="39"/>
      <c r="AE39" s="40"/>
      <c r="AF39" s="40"/>
      <c r="AG39" s="40"/>
      <c r="AH39" s="40"/>
      <c r="AI39" s="608" t="s">
        <v>319</v>
      </c>
      <c r="AJ39" s="611" t="s">
        <v>320</v>
      </c>
      <c r="AK39" s="613" t="s">
        <v>321</v>
      </c>
      <c r="AL39" s="112"/>
      <c r="AM39" s="113"/>
      <c r="AN39" s="40"/>
      <c r="AO39" s="40"/>
      <c r="AP39" s="40"/>
      <c r="AQ39" s="41"/>
      <c r="AR39" s="41"/>
      <c r="AS39" s="41"/>
      <c r="AT39" s="41"/>
    </row>
    <row r="40" spans="1:46" ht="18" customHeight="1">
      <c r="A40" s="39"/>
      <c r="B40" s="39"/>
      <c r="C40" s="39"/>
      <c r="D40" s="39" t="s">
        <v>382</v>
      </c>
      <c r="E40" s="39"/>
      <c r="F40" s="39" t="s">
        <v>386</v>
      </c>
      <c r="G40" s="39" t="s">
        <v>384</v>
      </c>
      <c r="H40" s="39"/>
      <c r="I40" s="39"/>
      <c r="J40" s="39"/>
      <c r="K40" s="46">
        <v>2</v>
      </c>
      <c r="L40" s="46" t="s">
        <v>362</v>
      </c>
      <c r="M40" s="598">
        <f>'昇降設備（建枠）'!$L$121/1000</f>
        <v>11.2</v>
      </c>
      <c r="N40" s="598"/>
      <c r="O40" s="269"/>
      <c r="P40" s="91" t="s">
        <v>387</v>
      </c>
      <c r="Q40" s="598">
        <f>'昇降設備（建枠）'!$AN$134/1000</f>
        <v>1.219</v>
      </c>
      <c r="R40" s="598"/>
      <c r="S40" s="46" t="s">
        <v>388</v>
      </c>
      <c r="T40" s="583">
        <f>$K$40*$M$40/$Q$40</f>
        <v>18.37571780147662</v>
      </c>
      <c r="U40" s="583"/>
      <c r="V40" s="39"/>
      <c r="W40" s="39" t="s">
        <v>389</v>
      </c>
      <c r="X40" s="610">
        <f>0.5813+0.013*$T$40-$T$40^2/10000</f>
        <v>0.7864176309472456</v>
      </c>
      <c r="Y40" s="610"/>
      <c r="Z40" s="39"/>
      <c r="AA40" s="39"/>
      <c r="AB40" s="99"/>
      <c r="AC40" s="114" t="s">
        <v>325</v>
      </c>
      <c r="AD40" s="67" t="s">
        <v>326</v>
      </c>
      <c r="AE40" s="67" t="s">
        <v>327</v>
      </c>
      <c r="AF40" s="67" t="s">
        <v>328</v>
      </c>
      <c r="AG40" s="81"/>
      <c r="AH40" s="115"/>
      <c r="AI40" s="609"/>
      <c r="AJ40" s="612"/>
      <c r="AK40" s="614"/>
      <c r="AL40" s="116"/>
      <c r="AM40" s="117"/>
      <c r="AN40" s="40"/>
      <c r="AO40" s="40"/>
      <c r="AP40" s="40"/>
      <c r="AQ40" s="41"/>
      <c r="AR40" s="41"/>
      <c r="AS40" s="41"/>
      <c r="AT40" s="41"/>
    </row>
    <row r="41" spans="1:46" ht="18" customHeight="1">
      <c r="A41" s="39"/>
      <c r="B41" s="39"/>
      <c r="C41" s="39"/>
      <c r="D41" s="39"/>
      <c r="E41" s="39"/>
      <c r="F41" s="39"/>
      <c r="G41" s="39"/>
      <c r="H41" s="104"/>
      <c r="I41" s="39"/>
      <c r="J41" s="99"/>
      <c r="K41" s="99"/>
      <c r="L41" s="39"/>
      <c r="M41" s="99"/>
      <c r="N41" s="99"/>
      <c r="O41" s="39"/>
      <c r="P41" s="96"/>
      <c r="Q41" s="96"/>
      <c r="R41" s="39"/>
      <c r="S41" s="99"/>
      <c r="T41" s="99"/>
      <c r="U41" s="39"/>
      <c r="V41" s="104"/>
      <c r="W41" s="104"/>
      <c r="X41" s="39"/>
      <c r="Y41" s="99"/>
      <c r="Z41" s="99"/>
      <c r="AA41" s="39"/>
      <c r="AB41" s="99"/>
      <c r="AC41" s="119">
        <f>1.5+4*1-0.5*1^2</f>
        <v>5</v>
      </c>
      <c r="AD41" s="120">
        <f>IF($P$7="あり",1.21*($X$17/AC41)^0.12,)</f>
        <v>0</v>
      </c>
      <c r="AE41" s="121">
        <f>IF($P$7="あり",0.95+0.1*1,)</f>
        <v>0</v>
      </c>
      <c r="AF41" s="122">
        <f>IF($P$7="あり",1.5*($X$18+$X$19)^0.64*($X$17-AC41)^0.36*((AD41-AE41)/(AD41-1)),)</f>
        <v>0</v>
      </c>
      <c r="AG41" s="123"/>
      <c r="AH41" s="124"/>
      <c r="AI41" s="54" t="s">
        <v>332</v>
      </c>
      <c r="AJ41" s="125">
        <v>1</v>
      </c>
      <c r="AK41" s="126" t="s">
        <v>333</v>
      </c>
      <c r="AL41" s="127"/>
      <c r="AM41" s="128"/>
      <c r="AN41" s="40"/>
      <c r="AO41" s="40"/>
      <c r="AP41" s="40"/>
      <c r="AQ41" s="41"/>
      <c r="AR41" s="41"/>
      <c r="AS41" s="41"/>
      <c r="AT41" s="41"/>
    </row>
    <row r="42" spans="1:46" ht="18" customHeight="1">
      <c r="A42" s="39"/>
      <c r="B42" s="39"/>
      <c r="C42" s="39" t="s">
        <v>398</v>
      </c>
      <c r="D42" s="39"/>
      <c r="E42" s="91"/>
      <c r="F42" s="91"/>
      <c r="G42" s="91"/>
      <c r="H42" s="39"/>
      <c r="I42" s="39"/>
      <c r="J42" s="39"/>
      <c r="K42" s="39"/>
      <c r="L42" s="84"/>
      <c r="M42" s="84"/>
      <c r="N42" s="39"/>
      <c r="O42" s="96"/>
      <c r="P42" s="96"/>
      <c r="Q42" s="91"/>
      <c r="R42" s="98"/>
      <c r="S42" s="98"/>
      <c r="T42" s="39"/>
      <c r="U42" s="99"/>
      <c r="V42" s="99"/>
      <c r="W42" s="39"/>
      <c r="X42" s="39"/>
      <c r="Y42" s="99"/>
      <c r="Z42" s="99"/>
      <c r="AA42" s="39"/>
      <c r="AB42" s="99"/>
      <c r="AC42" s="129">
        <f>1.5+4*2-0.5*2^2</f>
        <v>7.5</v>
      </c>
      <c r="AD42" s="120">
        <f>IF($P$7="あり",1.21*($X$17/AC42)^0.12,)</f>
        <v>0</v>
      </c>
      <c r="AE42" s="121">
        <f>IF($P$7="あり",0.95+0.1*2,)</f>
        <v>0</v>
      </c>
      <c r="AF42" s="122">
        <f>IF($P$7="あり",1.5*($X$18+$X$19)^0.64*($X$17-AC42)^0.36*((AD42-AE42)/(AD42-1)),)</f>
        <v>0</v>
      </c>
      <c r="AG42" s="123"/>
      <c r="AH42" s="124"/>
      <c r="AI42" s="79" t="s">
        <v>338</v>
      </c>
      <c r="AJ42" s="130">
        <v>1.1</v>
      </c>
      <c r="AK42" s="131" t="s">
        <v>339</v>
      </c>
      <c r="AL42" s="132"/>
      <c r="AM42" s="133"/>
      <c r="AN42" s="40"/>
      <c r="AO42" s="40"/>
      <c r="AP42" s="40"/>
      <c r="AQ42" s="41"/>
      <c r="AR42" s="41"/>
      <c r="AS42" s="41"/>
      <c r="AT42" s="41"/>
    </row>
    <row r="43" spans="1:46" ht="18" customHeight="1">
      <c r="A43" s="39"/>
      <c r="B43" s="39"/>
      <c r="C43" s="39"/>
      <c r="D43" s="605" t="s">
        <v>470</v>
      </c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39"/>
      <c r="AB43" s="39"/>
      <c r="AC43" s="129">
        <f>1.5+4*3-0.5*3^2</f>
        <v>9</v>
      </c>
      <c r="AD43" s="120">
        <f>IF($P$7="あり",1.21*($X$17/AC43)^0.12,)</f>
        <v>0</v>
      </c>
      <c r="AE43" s="121">
        <f>IF($P$7="あり",0.95+0.1*3,)</f>
        <v>0</v>
      </c>
      <c r="AF43" s="122">
        <f>IF($P$7="あり",1.5*($X$18+$X$19)^0.64*($X$17-AC43)^0.36*((AD43-AE43)/(AD43-1)),)</f>
        <v>0</v>
      </c>
      <c r="AG43" s="123"/>
      <c r="AH43" s="124"/>
      <c r="AI43" s="79" t="s">
        <v>343</v>
      </c>
      <c r="AJ43" s="130">
        <v>1.2</v>
      </c>
      <c r="AK43" s="131" t="s">
        <v>344</v>
      </c>
      <c r="AL43" s="132"/>
      <c r="AM43" s="133"/>
      <c r="AN43" s="40"/>
      <c r="AO43" s="40"/>
      <c r="AP43" s="40"/>
      <c r="AQ43" s="41"/>
      <c r="AR43" s="41"/>
      <c r="AS43" s="41"/>
      <c r="AT43" s="41"/>
    </row>
    <row r="44" spans="1:46" ht="18" customHeight="1">
      <c r="A44" s="39"/>
      <c r="B44" s="39"/>
      <c r="C44" s="39"/>
      <c r="D44" s="627" t="str">
        <f>VLOOKUP($D$43,$AH$65:$AM$67,5,FALSE)</f>
        <v>F = 1.0 + 0.31 φ</v>
      </c>
      <c r="E44" s="627"/>
      <c r="F44" s="627"/>
      <c r="G44" s="627"/>
      <c r="H44" s="627"/>
      <c r="I44" s="46"/>
      <c r="J44" s="39"/>
      <c r="K44" s="39"/>
      <c r="L44" s="15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135">
        <f>1.5+4*4-0.5*4^2</f>
        <v>9.5</v>
      </c>
      <c r="AD44" s="136">
        <f>IF($P$7="あり",1.21*($X$17/AC44)^0.12,)</f>
        <v>0</v>
      </c>
      <c r="AE44" s="137">
        <f>IF($P$7="あり",0.95+0.1*4,)</f>
        <v>0</v>
      </c>
      <c r="AF44" s="138">
        <f>IF($P$7="あり",1.5*($X$18+$X$19)^0.64*($X$17-AC44)^0.36*((AD44-AE44)/(AD44-1)),)</f>
        <v>0</v>
      </c>
      <c r="AG44" s="123"/>
      <c r="AH44" s="124"/>
      <c r="AI44" s="85" t="s">
        <v>346</v>
      </c>
      <c r="AJ44" s="89">
        <v>1.3</v>
      </c>
      <c r="AK44" s="139" t="s">
        <v>347</v>
      </c>
      <c r="AL44" s="140"/>
      <c r="AM44" s="141"/>
      <c r="AN44" s="40"/>
      <c r="AO44" s="40"/>
      <c r="AP44" s="40"/>
      <c r="AQ44" s="41"/>
      <c r="AR44" s="41"/>
      <c r="AS44" s="41"/>
      <c r="AT44" s="41"/>
    </row>
    <row r="45" spans="1:46" ht="18" customHeight="1">
      <c r="A45" s="39"/>
      <c r="B45" s="39"/>
      <c r="C45" s="39"/>
      <c r="D45" s="39"/>
      <c r="E45" s="39" t="s">
        <v>403</v>
      </c>
      <c r="F45" s="586">
        <f>IF($D$44=" ",1,1+0.31*$F$33)</f>
        <v>1.0806</v>
      </c>
      <c r="G45" s="628"/>
      <c r="H45" s="39"/>
      <c r="I45" s="39"/>
      <c r="J45" s="39"/>
      <c r="K45" s="39"/>
      <c r="L45" s="15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63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1"/>
      <c r="AS45" s="41"/>
      <c r="AT45" s="41"/>
    </row>
    <row r="46" spans="1:46" ht="18" customHeight="1">
      <c r="A46" s="39"/>
      <c r="B46" s="39"/>
      <c r="C46" s="39"/>
      <c r="D46" s="39"/>
      <c r="E46" s="39"/>
      <c r="F46" s="39"/>
      <c r="G46" s="39"/>
      <c r="H46" s="39"/>
      <c r="I46" s="84"/>
      <c r="J46" s="84"/>
      <c r="K46" s="39"/>
      <c r="L46" s="84"/>
      <c r="M46" s="104"/>
      <c r="N46" s="104"/>
      <c r="O46" s="91"/>
      <c r="P46" s="39"/>
      <c r="Q46" s="39"/>
      <c r="R46" s="39"/>
      <c r="S46" s="39"/>
      <c r="T46" s="39"/>
      <c r="U46" s="99"/>
      <c r="V46" s="99"/>
      <c r="W46" s="39"/>
      <c r="X46" s="39"/>
      <c r="Y46" s="99"/>
      <c r="Z46" s="99"/>
      <c r="AA46" s="39"/>
      <c r="AB46" s="39"/>
      <c r="AC46" s="39"/>
      <c r="AD46" s="39"/>
      <c r="AE46" s="39"/>
      <c r="AF46" s="39"/>
      <c r="AG46" s="39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1"/>
      <c r="AS46" s="41"/>
      <c r="AT46" s="41"/>
    </row>
    <row r="47" spans="1:46" ht="18" customHeight="1">
      <c r="A47" s="39"/>
      <c r="B47" s="39" t="s">
        <v>422</v>
      </c>
      <c r="D47" s="39"/>
      <c r="E47" s="39"/>
      <c r="F47" s="39"/>
      <c r="G47" s="39"/>
      <c r="H47" s="39"/>
      <c r="I47" s="104"/>
      <c r="J47" s="104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42" t="s">
        <v>350</v>
      </c>
      <c r="AI47" s="142" t="s">
        <v>351</v>
      </c>
      <c r="AJ47" s="142" t="s">
        <v>352</v>
      </c>
      <c r="AK47" s="142" t="s">
        <v>353</v>
      </c>
      <c r="AL47" s="40"/>
      <c r="AM47" s="40"/>
      <c r="AN47" s="40"/>
      <c r="AO47" s="40"/>
      <c r="AP47" s="40"/>
      <c r="AQ47" s="41"/>
      <c r="AR47" s="41"/>
      <c r="AS47" s="41"/>
      <c r="AT47" s="41"/>
    </row>
    <row r="48" spans="1:46" ht="18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92" t="s">
        <v>355</v>
      </c>
      <c r="AI48" s="92" t="s">
        <v>356</v>
      </c>
      <c r="AJ48" s="92" t="s">
        <v>357</v>
      </c>
      <c r="AK48" s="92" t="s">
        <v>358</v>
      </c>
      <c r="AL48" s="40"/>
      <c r="AM48" s="40"/>
      <c r="AN48" s="40"/>
      <c r="AO48" s="40"/>
      <c r="AP48" s="40"/>
      <c r="AQ48" s="41"/>
      <c r="AR48" s="41"/>
      <c r="AS48" s="41"/>
      <c r="AT48" s="41"/>
    </row>
    <row r="49" spans="1:46" ht="18" customHeight="1">
      <c r="A49" s="39"/>
      <c r="B49" s="39" t="s">
        <v>381</v>
      </c>
      <c r="C49" s="91"/>
      <c r="D49" s="39" t="s">
        <v>406</v>
      </c>
      <c r="E49" s="39"/>
      <c r="F49" s="39"/>
      <c r="G49" s="39"/>
      <c r="H49" s="39"/>
      <c r="I49" s="39"/>
      <c r="J49" s="39"/>
      <c r="K49" s="601">
        <v>0.615</v>
      </c>
      <c r="L49" s="601"/>
      <c r="M49" s="46" t="s">
        <v>373</v>
      </c>
      <c r="N49" s="602">
        <f>$U$3</f>
        <v>20.944</v>
      </c>
      <c r="O49" s="603"/>
      <c r="P49" s="160" t="s">
        <v>374</v>
      </c>
      <c r="Q49" s="46" t="s">
        <v>373</v>
      </c>
      <c r="R49" s="589">
        <f>$F$27</f>
        <v>0.48378170404172643</v>
      </c>
      <c r="S49" s="604"/>
      <c r="T49" s="46" t="s">
        <v>373</v>
      </c>
      <c r="U49" s="595">
        <f>'昇降設備（建枠）'!AA143</f>
        <v>24.8744</v>
      </c>
      <c r="V49" s="595"/>
      <c r="W49" s="90" t="s">
        <v>375</v>
      </c>
      <c r="X49" s="593">
        <f>K49*N49^2*R49*U49</f>
        <v>3246.358126656705</v>
      </c>
      <c r="Y49" s="593"/>
      <c r="Z49" s="39" t="s">
        <v>376</v>
      </c>
      <c r="AA49" s="39"/>
      <c r="AB49" s="39"/>
      <c r="AC49" s="39"/>
      <c r="AD49" s="39"/>
      <c r="AE49" s="39"/>
      <c r="AF49" s="39"/>
      <c r="AG49" s="39"/>
      <c r="AH49" s="143" t="s">
        <v>359</v>
      </c>
      <c r="AI49" s="144">
        <v>1</v>
      </c>
      <c r="AJ49" s="144">
        <v>2</v>
      </c>
      <c r="AK49" s="87"/>
      <c r="AL49" s="40"/>
      <c r="AM49" s="40"/>
      <c r="AN49" s="40"/>
      <c r="AO49" s="40"/>
      <c r="AP49" s="40"/>
      <c r="AQ49" s="41"/>
      <c r="AR49" s="41"/>
      <c r="AS49" s="41"/>
      <c r="AT49" s="41"/>
    </row>
    <row r="50" spans="1:46" ht="18" customHeight="1">
      <c r="A50" s="39"/>
      <c r="B50" s="39" t="s">
        <v>382</v>
      </c>
      <c r="C50" s="39"/>
      <c r="D50" s="39" t="s">
        <v>413</v>
      </c>
      <c r="E50" s="39"/>
      <c r="F50" s="39"/>
      <c r="G50" s="39"/>
      <c r="H50" s="39"/>
      <c r="I50" s="39"/>
      <c r="J50" s="39"/>
      <c r="K50" s="601">
        <v>0.615</v>
      </c>
      <c r="L50" s="601"/>
      <c r="M50" s="46" t="s">
        <v>373</v>
      </c>
      <c r="N50" s="602">
        <f>$U$3</f>
        <v>20.944</v>
      </c>
      <c r="O50" s="603"/>
      <c r="P50" s="160" t="s">
        <v>374</v>
      </c>
      <c r="Q50" s="46" t="s">
        <v>373</v>
      </c>
      <c r="R50" s="589">
        <f>$F$30</f>
        <v>0.5414038130677451</v>
      </c>
      <c r="S50" s="604"/>
      <c r="T50" s="46" t="s">
        <v>373</v>
      </c>
      <c r="U50" s="594">
        <f>'昇降設備（建枠）'!$AA$144</f>
        <v>8.289</v>
      </c>
      <c r="V50" s="594"/>
      <c r="W50" s="90" t="s">
        <v>375</v>
      </c>
      <c r="X50" s="593">
        <f>K50*N50^2*R50*U50</f>
        <v>1210.6478189925322</v>
      </c>
      <c r="Y50" s="593"/>
      <c r="Z50" s="39" t="s">
        <v>376</v>
      </c>
      <c r="AA50" s="39"/>
      <c r="AB50" s="39"/>
      <c r="AC50" s="39"/>
      <c r="AD50" s="39"/>
      <c r="AE50" s="39"/>
      <c r="AF50" s="39"/>
      <c r="AG50" s="39"/>
      <c r="AH50" s="79" t="s">
        <v>361</v>
      </c>
      <c r="AI50" s="145">
        <v>0.9</v>
      </c>
      <c r="AJ50" s="145">
        <v>1.87</v>
      </c>
      <c r="AK50" s="79">
        <v>4.5</v>
      </c>
      <c r="AL50" s="40"/>
      <c r="AM50" s="40"/>
      <c r="AN50" s="40"/>
      <c r="AO50" s="40"/>
      <c r="AP50" s="40"/>
      <c r="AQ50" s="41"/>
      <c r="AR50" s="41"/>
      <c r="AS50" s="41"/>
      <c r="AT50" s="41"/>
    </row>
    <row r="51" spans="1:46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104"/>
      <c r="AC51" s="104"/>
      <c r="AD51" s="39"/>
      <c r="AE51" s="39"/>
      <c r="AF51" s="39"/>
      <c r="AG51" s="39"/>
      <c r="AH51" s="79" t="s">
        <v>354</v>
      </c>
      <c r="AI51" s="145">
        <v>0.26</v>
      </c>
      <c r="AJ51" s="145">
        <v>0.44</v>
      </c>
      <c r="AK51" s="79">
        <v>3.5</v>
      </c>
      <c r="AL51" s="40"/>
      <c r="AM51" s="40"/>
      <c r="AN51" s="40"/>
      <c r="AO51" s="40"/>
      <c r="AP51" s="40"/>
      <c r="AQ51" s="41"/>
      <c r="AR51" s="41"/>
      <c r="AS51" s="41"/>
      <c r="AT51" s="41"/>
    </row>
    <row r="52" spans="1:46" ht="18" customHeight="1">
      <c r="A52" s="55"/>
      <c r="B52" s="55"/>
      <c r="C52" s="55"/>
      <c r="D52" s="55"/>
      <c r="E52" s="55"/>
      <c r="F52" s="55"/>
      <c r="G52" s="55"/>
      <c r="H52" s="55"/>
      <c r="I52" s="55"/>
      <c r="J52" s="102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104"/>
      <c r="AC52" s="104"/>
      <c r="AD52" s="104"/>
      <c r="AE52" s="104"/>
      <c r="AF52" s="104"/>
      <c r="AG52" s="104"/>
      <c r="AH52" s="79" t="s">
        <v>363</v>
      </c>
      <c r="AI52" s="145">
        <v>0.24</v>
      </c>
      <c r="AJ52" s="145">
        <v>0.39</v>
      </c>
      <c r="AK52" s="79">
        <v>1.5</v>
      </c>
      <c r="AL52" s="40"/>
      <c r="AM52" s="40"/>
      <c r="AN52" s="40"/>
      <c r="AO52" s="40"/>
      <c r="AP52" s="40"/>
      <c r="AQ52" s="41"/>
      <c r="AR52" s="41"/>
      <c r="AS52" s="41"/>
      <c r="AT52" s="41"/>
    </row>
    <row r="53" spans="1:46" ht="18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74"/>
      <c r="V53" s="55"/>
      <c r="W53" s="55"/>
      <c r="X53" s="55"/>
      <c r="Y53" s="55"/>
      <c r="Z53" s="55"/>
      <c r="AA53" s="75"/>
      <c r="AB53" s="39"/>
      <c r="AC53" s="39"/>
      <c r="AD53" s="104"/>
      <c r="AE53" s="104"/>
      <c r="AF53" s="104"/>
      <c r="AG53" s="104"/>
      <c r="AH53" s="85" t="s">
        <v>364</v>
      </c>
      <c r="AI53" s="148">
        <v>0.11</v>
      </c>
      <c r="AJ53" s="148">
        <v>0.15</v>
      </c>
      <c r="AK53" s="85"/>
      <c r="AL53" s="40"/>
      <c r="AM53" s="40"/>
      <c r="AN53" s="40"/>
      <c r="AO53" s="40"/>
      <c r="AP53" s="40"/>
      <c r="AQ53" s="41"/>
      <c r="AR53" s="41"/>
      <c r="AS53" s="41"/>
      <c r="AT53" s="41"/>
    </row>
    <row r="54" spans="1:46" ht="18" customHeight="1">
      <c r="A54" s="161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74"/>
      <c r="W54" s="74"/>
      <c r="X54" s="55"/>
      <c r="Y54" s="55"/>
      <c r="Z54" s="55"/>
      <c r="AA54" s="75"/>
      <c r="AB54" s="39"/>
      <c r="AC54" s="39"/>
      <c r="AD54" s="39"/>
      <c r="AE54" s="39"/>
      <c r="AF54" s="39"/>
      <c r="AG54" s="39"/>
      <c r="AH54" s="46"/>
      <c r="AI54" s="149"/>
      <c r="AJ54" s="149"/>
      <c r="AK54" s="46"/>
      <c r="AL54" s="40"/>
      <c r="AM54" s="40"/>
      <c r="AN54" s="40"/>
      <c r="AO54" s="40"/>
      <c r="AP54" s="40"/>
      <c r="AQ54" s="41"/>
      <c r="AR54" s="41"/>
      <c r="AS54" s="41"/>
      <c r="AT54" s="41"/>
    </row>
    <row r="55" spans="1:46" ht="18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75"/>
      <c r="AB55" s="39"/>
      <c r="AC55" s="39"/>
      <c r="AD55" s="39"/>
      <c r="AE55" s="39"/>
      <c r="AF55" s="39"/>
      <c r="AG55" s="39"/>
      <c r="AH55" s="40" t="s">
        <v>365</v>
      </c>
      <c r="AI55" s="40"/>
      <c r="AJ55" s="40"/>
      <c r="AK55" s="46"/>
      <c r="AL55" s="40"/>
      <c r="AM55" s="40"/>
      <c r="AN55" s="40"/>
      <c r="AO55" s="40"/>
      <c r="AP55" s="40"/>
      <c r="AQ55" s="41"/>
      <c r="AR55" s="41"/>
      <c r="AS55" s="41"/>
      <c r="AT55" s="41"/>
    </row>
    <row r="56" spans="1:46" ht="18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75"/>
      <c r="AB56" s="39"/>
      <c r="AC56" s="39"/>
      <c r="AD56" s="39"/>
      <c r="AE56" s="39"/>
      <c r="AF56" s="39"/>
      <c r="AG56" s="39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1"/>
      <c r="AS56" s="41"/>
      <c r="AT56" s="41"/>
    </row>
    <row r="57" spans="1:46" ht="18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75"/>
      <c r="Z57" s="75"/>
      <c r="AA57" s="75"/>
      <c r="AB57" s="39"/>
      <c r="AC57" s="39"/>
      <c r="AD57" s="46"/>
      <c r="AE57" s="149"/>
      <c r="AF57" s="149"/>
      <c r="AG57" s="149"/>
      <c r="AH57" s="151" t="str">
        <f>IF($F$32&lt;&gt;1,IF($K$33&lt;=0.73,"B","C"),"A")</f>
        <v>B</v>
      </c>
      <c r="AI57" s="151"/>
      <c r="AJ57" s="40"/>
      <c r="AK57" s="40"/>
      <c r="AL57" s="40"/>
      <c r="AM57" s="40"/>
      <c r="AN57" s="40"/>
      <c r="AO57" s="40"/>
      <c r="AP57" s="40"/>
      <c r="AQ57" s="41"/>
      <c r="AR57" s="41"/>
      <c r="AS57" s="41"/>
      <c r="AT57" s="41"/>
    </row>
    <row r="58" spans="1:46" ht="18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3"/>
      <c r="Z58" s="163"/>
      <c r="AA58" s="163"/>
      <c r="AB58" s="39"/>
      <c r="AC58" s="39"/>
      <c r="AD58" s="39"/>
      <c r="AE58" s="39"/>
      <c r="AF58" s="39"/>
      <c r="AG58" s="39"/>
      <c r="AH58" s="154" t="s">
        <v>366</v>
      </c>
      <c r="AI58" s="92" t="s">
        <v>367</v>
      </c>
      <c r="AJ58" s="155" t="s">
        <v>394</v>
      </c>
      <c r="AK58" s="156"/>
      <c r="AL58" s="156"/>
      <c r="AM58" s="157"/>
      <c r="AN58" s="158"/>
      <c r="AO58" s="40"/>
      <c r="AP58" s="40"/>
      <c r="AQ58" s="41"/>
      <c r="AR58" s="41"/>
      <c r="AS58" s="41"/>
      <c r="AT58" s="41"/>
    </row>
    <row r="59" spans="1:46" ht="18" customHeight="1">
      <c r="A59" s="162"/>
      <c r="B59" s="164"/>
      <c r="C59" s="164"/>
      <c r="D59" s="162"/>
      <c r="E59" s="164"/>
      <c r="F59" s="164"/>
      <c r="G59" s="162"/>
      <c r="H59" s="164"/>
      <c r="I59" s="164"/>
      <c r="J59" s="162"/>
      <c r="K59" s="164"/>
      <c r="L59" s="164"/>
      <c r="M59" s="162"/>
      <c r="N59" s="162"/>
      <c r="O59" s="162"/>
      <c r="P59" s="162"/>
      <c r="Q59" s="164"/>
      <c r="R59" s="164"/>
      <c r="S59" s="162"/>
      <c r="T59" s="162"/>
      <c r="U59" s="162"/>
      <c r="V59" s="162"/>
      <c r="W59" s="162"/>
      <c r="X59" s="162"/>
      <c r="Y59" s="162"/>
      <c r="Z59" s="162"/>
      <c r="AA59" s="163"/>
      <c r="AB59" s="39"/>
      <c r="AC59" s="39"/>
      <c r="AD59" s="39"/>
      <c r="AE59" s="39"/>
      <c r="AF59" s="39"/>
      <c r="AG59" s="39"/>
      <c r="AH59" s="154" t="s">
        <v>369</v>
      </c>
      <c r="AI59" s="92" t="s">
        <v>370</v>
      </c>
      <c r="AJ59" s="155" t="s">
        <v>395</v>
      </c>
      <c r="AK59" s="156"/>
      <c r="AL59" s="156"/>
      <c r="AM59" s="157"/>
      <c r="AN59" s="158"/>
      <c r="AO59" s="158"/>
      <c r="AP59" s="40"/>
      <c r="AQ59" s="41"/>
      <c r="AR59" s="41"/>
      <c r="AS59" s="41"/>
      <c r="AT59" s="41"/>
    </row>
    <row r="60" spans="1:46" ht="18" customHeight="1">
      <c r="A60" s="162"/>
      <c r="B60" s="164"/>
      <c r="C60" s="164"/>
      <c r="D60" s="162"/>
      <c r="E60" s="162"/>
      <c r="F60" s="162"/>
      <c r="G60" s="162"/>
      <c r="H60" s="164"/>
      <c r="I60" s="164"/>
      <c r="J60" s="162"/>
      <c r="K60" s="162"/>
      <c r="L60" s="162"/>
      <c r="M60" s="162"/>
      <c r="N60" s="162"/>
      <c r="O60" s="162"/>
      <c r="P60" s="162"/>
      <c r="Q60" s="164"/>
      <c r="R60" s="164"/>
      <c r="S60" s="162"/>
      <c r="T60" s="162"/>
      <c r="U60" s="162"/>
      <c r="V60" s="162"/>
      <c r="W60" s="162"/>
      <c r="X60" s="162"/>
      <c r="Y60" s="162"/>
      <c r="Z60" s="162"/>
      <c r="AA60" s="163"/>
      <c r="AB60" s="39"/>
      <c r="AC60" s="39"/>
      <c r="AD60" s="39"/>
      <c r="AE60" s="40"/>
      <c r="AF60" s="40"/>
      <c r="AG60" s="40"/>
      <c r="AH60" s="154" t="s">
        <v>371</v>
      </c>
      <c r="AI60" s="92" t="s">
        <v>372</v>
      </c>
      <c r="AJ60" s="155" t="s">
        <v>396</v>
      </c>
      <c r="AK60" s="156"/>
      <c r="AL60" s="156"/>
      <c r="AM60" s="157"/>
      <c r="AN60" s="158"/>
      <c r="AO60" s="158"/>
      <c r="AP60" s="40"/>
      <c r="AQ60" s="41"/>
      <c r="AR60" s="41"/>
      <c r="AS60" s="41"/>
      <c r="AT60" s="41"/>
    </row>
    <row r="61" spans="1:46" ht="18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3"/>
      <c r="AB61" s="39"/>
      <c r="AC61" s="39"/>
      <c r="AD61" s="39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158"/>
      <c r="AP61" s="40"/>
      <c r="AQ61" s="41"/>
      <c r="AR61" s="41"/>
      <c r="AS61" s="41"/>
      <c r="AT61" s="41"/>
    </row>
    <row r="62" spans="1:46" ht="18" customHeight="1">
      <c r="A62" s="162"/>
      <c r="B62" s="162"/>
      <c r="C62" s="162"/>
      <c r="D62" s="164"/>
      <c r="E62" s="164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3"/>
      <c r="AB62" s="39"/>
      <c r="AC62" s="39"/>
      <c r="AD62" s="39"/>
      <c r="AE62" s="58"/>
      <c r="AF62" s="58"/>
      <c r="AG62" s="58"/>
      <c r="AH62" s="40"/>
      <c r="AI62" s="40"/>
      <c r="AJ62" s="40"/>
      <c r="AK62" s="40"/>
      <c r="AL62" s="40"/>
      <c r="AM62" s="40"/>
      <c r="AN62" s="40"/>
      <c r="AO62" s="40"/>
      <c r="AP62" s="40"/>
      <c r="AQ62" s="41"/>
      <c r="AR62" s="41"/>
      <c r="AS62" s="41"/>
      <c r="AT62" s="41"/>
    </row>
    <row r="63" spans="1:46" ht="18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3"/>
      <c r="AB63" s="39"/>
      <c r="AC63" s="39"/>
      <c r="AD63" s="39"/>
      <c r="AE63" s="58"/>
      <c r="AF63" s="58"/>
      <c r="AG63" s="58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1"/>
      <c r="AS63" s="41"/>
      <c r="AT63" s="41"/>
    </row>
    <row r="64" spans="1:46" ht="18" customHeight="1">
      <c r="A64" s="165"/>
      <c r="B64" s="165"/>
      <c r="C64" s="165"/>
      <c r="D64" s="165"/>
      <c r="E64" s="165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6"/>
      <c r="AB64" s="39"/>
      <c r="AC64" s="39"/>
      <c r="AD64" s="39"/>
      <c r="AE64" s="58"/>
      <c r="AF64" s="58"/>
      <c r="AG64" s="58"/>
      <c r="AH64" s="58" t="s">
        <v>399</v>
      </c>
      <c r="AI64" s="58"/>
      <c r="AJ64" s="58"/>
      <c r="AK64" s="58"/>
      <c r="AL64" s="58"/>
      <c r="AM64" s="40"/>
      <c r="AN64" s="40"/>
      <c r="AO64" s="40"/>
      <c r="AP64" s="40"/>
      <c r="AQ64" s="41"/>
      <c r="AR64" s="41"/>
      <c r="AS64" s="41"/>
      <c r="AT64" s="41"/>
    </row>
    <row r="65" spans="1:46" ht="18" customHeight="1">
      <c r="A65" s="165"/>
      <c r="B65" s="164"/>
      <c r="C65" s="164"/>
      <c r="D65" s="165"/>
      <c r="E65" s="164"/>
      <c r="F65" s="164"/>
      <c r="G65" s="57"/>
      <c r="H65" s="57"/>
      <c r="I65" s="57"/>
      <c r="J65" s="165"/>
      <c r="K65" s="164"/>
      <c r="L65" s="164"/>
      <c r="M65" s="165"/>
      <c r="N65" s="165"/>
      <c r="O65" s="165"/>
      <c r="P65" s="165"/>
      <c r="Q65" s="165"/>
      <c r="R65" s="165"/>
      <c r="S65" s="165"/>
      <c r="T65" s="164"/>
      <c r="U65" s="164"/>
      <c r="V65" s="165"/>
      <c r="W65" s="165"/>
      <c r="X65" s="165"/>
      <c r="Y65" s="165"/>
      <c r="Z65" s="165"/>
      <c r="AA65" s="165"/>
      <c r="AB65" s="39"/>
      <c r="AC65" s="39"/>
      <c r="AD65" s="39"/>
      <c r="AE65" s="58"/>
      <c r="AF65" s="58"/>
      <c r="AG65" s="58"/>
      <c r="AH65" s="154" t="s">
        <v>400</v>
      </c>
      <c r="AI65" s="155"/>
      <c r="AJ65" s="155"/>
      <c r="AK65" s="180"/>
      <c r="AL65" s="181" t="s">
        <v>404</v>
      </c>
      <c r="AM65" s="93">
        <v>1</v>
      </c>
      <c r="AN65" s="40"/>
      <c r="AO65" s="40"/>
      <c r="AP65" s="40"/>
      <c r="AQ65" s="41"/>
      <c r="AR65" s="41"/>
      <c r="AS65" s="41"/>
      <c r="AT65" s="41"/>
    </row>
    <row r="66" spans="1:46" ht="18" customHeight="1">
      <c r="A66" s="165"/>
      <c r="B66" s="164"/>
      <c r="C66" s="164"/>
      <c r="D66" s="165"/>
      <c r="E66" s="167"/>
      <c r="F66" s="167"/>
      <c r="G66" s="57"/>
      <c r="H66" s="57"/>
      <c r="I66" s="57"/>
      <c r="J66" s="165"/>
      <c r="K66" s="164"/>
      <c r="L66" s="164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4"/>
      <c r="Y66" s="164"/>
      <c r="Z66" s="164"/>
      <c r="AA66" s="164"/>
      <c r="AB66" s="39"/>
      <c r="AC66" s="39"/>
      <c r="AD66" s="58"/>
      <c r="AE66" s="40"/>
      <c r="AF66" s="40"/>
      <c r="AG66" s="40"/>
      <c r="AH66" s="154" t="s">
        <v>401</v>
      </c>
      <c r="AI66" s="155"/>
      <c r="AJ66" s="155"/>
      <c r="AK66" s="180"/>
      <c r="AL66" s="181" t="s">
        <v>404</v>
      </c>
      <c r="AM66" s="93">
        <v>1</v>
      </c>
      <c r="AN66" s="40"/>
      <c r="AO66" s="40"/>
      <c r="AP66" s="40"/>
      <c r="AQ66" s="41"/>
      <c r="AR66" s="41"/>
      <c r="AS66" s="41"/>
      <c r="AT66" s="41"/>
    </row>
    <row r="67" spans="1:46" ht="18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39"/>
      <c r="AC67" s="39"/>
      <c r="AD67" s="39"/>
      <c r="AE67" s="58"/>
      <c r="AF67" s="58"/>
      <c r="AG67" s="58"/>
      <c r="AH67" s="154" t="s">
        <v>470</v>
      </c>
      <c r="AI67" s="155"/>
      <c r="AJ67" s="155"/>
      <c r="AK67" s="180"/>
      <c r="AL67" s="181" t="s">
        <v>402</v>
      </c>
      <c r="AM67" s="93"/>
      <c r="AN67" s="40"/>
      <c r="AO67" s="40"/>
      <c r="AP67" s="40"/>
      <c r="AQ67" s="41"/>
      <c r="AR67" s="41"/>
      <c r="AS67" s="41"/>
      <c r="AT67" s="41"/>
    </row>
    <row r="68" spans="1:46" ht="18" customHeight="1">
      <c r="A68" s="165"/>
      <c r="B68" s="57"/>
      <c r="C68" s="57"/>
      <c r="D68" s="164"/>
      <c r="E68" s="164"/>
      <c r="F68" s="57"/>
      <c r="G68" s="57"/>
      <c r="H68" s="57"/>
      <c r="I68" s="57"/>
      <c r="J68" s="57"/>
      <c r="K68" s="57"/>
      <c r="L68" s="57"/>
      <c r="M68" s="165"/>
      <c r="N68" s="165"/>
      <c r="O68" s="165"/>
      <c r="P68" s="165"/>
      <c r="Q68" s="165"/>
      <c r="R68" s="165"/>
      <c r="S68" s="165"/>
      <c r="T68" s="165"/>
      <c r="U68" s="164"/>
      <c r="V68" s="164"/>
      <c r="W68" s="165"/>
      <c r="X68" s="165"/>
      <c r="Y68" s="165"/>
      <c r="Z68" s="165"/>
      <c r="AA68" s="165"/>
      <c r="AB68" s="39"/>
      <c r="AC68" s="39"/>
      <c r="AD68" s="39"/>
      <c r="AE68" s="58"/>
      <c r="AF68" s="58"/>
      <c r="AG68" s="58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1"/>
      <c r="AS68" s="41"/>
      <c r="AT68" s="41"/>
    </row>
    <row r="69" spans="1:46" ht="18" customHeight="1">
      <c r="A69" s="168"/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68"/>
      <c r="V69" s="168"/>
      <c r="W69" s="168"/>
      <c r="X69" s="168"/>
      <c r="Y69" s="168"/>
      <c r="Z69" s="168"/>
      <c r="AA69" s="168"/>
      <c r="AB69" s="39"/>
      <c r="AC69" s="39"/>
      <c r="AD69" s="39"/>
      <c r="AE69" s="58"/>
      <c r="AF69" s="58"/>
      <c r="AG69" s="58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1"/>
      <c r="AS69" s="41"/>
      <c r="AT69" s="41"/>
    </row>
    <row r="70" spans="1:46" ht="18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9"/>
      <c r="M70" s="169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39"/>
      <c r="AC70" s="39"/>
      <c r="AD70" s="39"/>
      <c r="AE70" s="58"/>
      <c r="AF70" s="58"/>
      <c r="AG70" s="58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1"/>
      <c r="AS70" s="41"/>
      <c r="AT70" s="41"/>
    </row>
    <row r="71" spans="1:46" ht="18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9"/>
      <c r="M71" s="169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39"/>
      <c r="AC71" s="39"/>
      <c r="AD71" s="39"/>
      <c r="AE71" s="58"/>
      <c r="AF71" s="58"/>
      <c r="AG71" s="58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1"/>
      <c r="AS71" s="41"/>
      <c r="AT71" s="41"/>
    </row>
    <row r="72" spans="1:46" ht="18" customHeight="1">
      <c r="A72" s="168"/>
      <c r="B72" s="168"/>
      <c r="C72" s="168"/>
      <c r="D72" s="168"/>
      <c r="E72" s="168"/>
      <c r="F72" s="168"/>
      <c r="G72" s="170"/>
      <c r="H72" s="170"/>
      <c r="I72" s="168"/>
      <c r="J72" s="170"/>
      <c r="K72" s="170"/>
      <c r="L72" s="168"/>
      <c r="M72" s="171"/>
      <c r="N72" s="171"/>
      <c r="O72" s="168"/>
      <c r="P72" s="172"/>
      <c r="Q72" s="172"/>
      <c r="R72" s="168"/>
      <c r="S72" s="171"/>
      <c r="T72" s="171"/>
      <c r="U72" s="168"/>
      <c r="V72" s="168"/>
      <c r="W72" s="168"/>
      <c r="X72" s="168"/>
      <c r="Y72" s="168"/>
      <c r="Z72" s="168"/>
      <c r="AA72" s="168"/>
      <c r="AB72" s="55"/>
      <c r="AC72" s="55"/>
      <c r="AD72" s="63"/>
      <c r="AE72" s="63"/>
      <c r="AF72" s="63"/>
      <c r="AG72" s="63"/>
      <c r="AH72" s="40"/>
      <c r="AI72" s="40"/>
      <c r="AJ72" s="40"/>
      <c r="AK72" s="40"/>
      <c r="AL72" s="40"/>
      <c r="AM72" s="40"/>
      <c r="AN72" s="40"/>
      <c r="AO72" s="40"/>
      <c r="AP72" s="40"/>
      <c r="AQ72" s="41"/>
      <c r="AR72" s="41"/>
      <c r="AS72" s="41"/>
      <c r="AT72" s="41"/>
    </row>
    <row r="73" spans="1:46" ht="18" customHeight="1">
      <c r="A73" s="168"/>
      <c r="B73" s="168"/>
      <c r="C73" s="168"/>
      <c r="D73" s="168"/>
      <c r="E73" s="168"/>
      <c r="F73" s="168"/>
      <c r="G73" s="170"/>
      <c r="H73" s="170"/>
      <c r="I73" s="168"/>
      <c r="J73" s="173"/>
      <c r="K73" s="173"/>
      <c r="L73" s="168"/>
      <c r="M73" s="174"/>
      <c r="N73" s="174"/>
      <c r="O73" s="168"/>
      <c r="P73" s="172"/>
      <c r="Q73" s="172"/>
      <c r="R73" s="168"/>
      <c r="S73" s="174"/>
      <c r="T73" s="174"/>
      <c r="U73" s="168"/>
      <c r="V73" s="168"/>
      <c r="W73" s="168"/>
      <c r="X73" s="168"/>
      <c r="Y73" s="168"/>
      <c r="Z73" s="168"/>
      <c r="AA73" s="168"/>
      <c r="AB73" s="75"/>
      <c r="AC73" s="75"/>
      <c r="AD73" s="46"/>
      <c r="AE73" s="58"/>
      <c r="AF73" s="58"/>
      <c r="AG73" s="58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1"/>
      <c r="AS73" s="41"/>
      <c r="AT73" s="41"/>
    </row>
    <row r="74" spans="1:46" ht="18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75"/>
      <c r="AC74" s="75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1"/>
      <c r="AS74" s="41"/>
      <c r="AT74" s="41"/>
    </row>
    <row r="75" spans="1:46" ht="18" customHeight="1">
      <c r="A75" s="168"/>
      <c r="B75" s="168"/>
      <c r="C75" s="168"/>
      <c r="D75" s="168"/>
      <c r="E75" s="168"/>
      <c r="F75" s="172"/>
      <c r="G75" s="172"/>
      <c r="H75" s="168"/>
      <c r="I75" s="168"/>
      <c r="J75" s="168"/>
      <c r="K75" s="168"/>
      <c r="L75" s="168"/>
      <c r="M75" s="170"/>
      <c r="N75" s="170"/>
      <c r="O75" s="168"/>
      <c r="P75" s="168"/>
      <c r="Q75" s="168"/>
      <c r="R75" s="175"/>
      <c r="S75" s="175"/>
      <c r="T75" s="168"/>
      <c r="U75" s="173"/>
      <c r="V75" s="168"/>
      <c r="W75" s="168"/>
      <c r="X75" s="168"/>
      <c r="Y75" s="168"/>
      <c r="Z75" s="168"/>
      <c r="AA75" s="168"/>
      <c r="AB75" s="75"/>
      <c r="AC75" s="75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1"/>
      <c r="AS75" s="41"/>
      <c r="AT75" s="41"/>
    </row>
    <row r="76" spans="1:46" ht="18" customHeight="1">
      <c r="A76" s="168"/>
      <c r="B76" s="168"/>
      <c r="C76" s="168"/>
      <c r="D76" s="168"/>
      <c r="U76" s="168"/>
      <c r="V76" s="168"/>
      <c r="AB76" s="75"/>
      <c r="AC76" s="75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1"/>
      <c r="AS76" s="41"/>
      <c r="AT76" s="41"/>
    </row>
    <row r="77" spans="1:46" ht="18" customHeight="1">
      <c r="A77" s="168"/>
      <c r="B77" s="168"/>
      <c r="C77" s="168"/>
      <c r="D77" s="176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75"/>
      <c r="AC77" s="75"/>
      <c r="AD77" s="40"/>
      <c r="AE77" s="40"/>
      <c r="AF77" s="40"/>
      <c r="AG77" s="40"/>
      <c r="AH77" s="43"/>
      <c r="AI77" s="43"/>
      <c r="AJ77" s="43"/>
      <c r="AK77" s="43"/>
      <c r="AL77" s="43"/>
      <c r="AM77" s="43"/>
      <c r="AN77" s="43"/>
      <c r="AO77" s="40"/>
      <c r="AP77" s="40"/>
      <c r="AQ77" s="41"/>
      <c r="AR77" s="41"/>
      <c r="AS77" s="41"/>
      <c r="AT77" s="41"/>
    </row>
    <row r="78" spans="1:42" ht="18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Z78" s="168"/>
      <c r="AA78" s="168"/>
      <c r="AB78" s="163"/>
      <c r="AC78" s="16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</row>
    <row r="79" spans="1:42" ht="18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63"/>
      <c r="AC79" s="16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1:42" ht="18" customHeight="1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63"/>
      <c r="AC80" s="16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28:42" ht="18" customHeight="1">
      <c r="AB81" s="163"/>
      <c r="AC81" s="16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28:42" ht="18" customHeight="1">
      <c r="AB82" s="163"/>
      <c r="AC82" s="16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</row>
    <row r="83" spans="28:42" ht="18" customHeight="1">
      <c r="AB83" s="163"/>
      <c r="AC83" s="16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spans="28:29" ht="18" customHeight="1">
      <c r="AB84" s="166"/>
      <c r="AC84" s="166"/>
    </row>
    <row r="85" spans="28:29" ht="18" customHeight="1">
      <c r="AB85" s="165"/>
      <c r="AC85" s="165"/>
    </row>
    <row r="86" spans="28:29" ht="18" customHeight="1">
      <c r="AB86" s="164"/>
      <c r="AC86" s="164"/>
    </row>
    <row r="87" spans="28:29" ht="18" customHeight="1">
      <c r="AB87" s="165"/>
      <c r="AC87" s="165"/>
    </row>
    <row r="88" spans="28:29" ht="18" customHeight="1">
      <c r="AB88" s="165"/>
      <c r="AC88" s="165"/>
    </row>
    <row r="89" spans="28:29" ht="18" customHeight="1">
      <c r="AB89" s="168"/>
      <c r="AC89" s="168"/>
    </row>
    <row r="90" spans="28:33" ht="18" customHeight="1">
      <c r="AB90" s="168"/>
      <c r="AC90" s="168"/>
      <c r="AD90" s="168"/>
      <c r="AE90" s="168"/>
      <c r="AF90" s="168"/>
      <c r="AG90" s="168"/>
    </row>
    <row r="91" spans="28:33" ht="18" customHeight="1">
      <c r="AB91" s="168"/>
      <c r="AC91" s="168"/>
      <c r="AD91" s="168"/>
      <c r="AE91" s="168"/>
      <c r="AF91" s="168"/>
      <c r="AG91" s="168"/>
    </row>
    <row r="92" spans="28:33" ht="18" customHeight="1">
      <c r="AB92" s="168"/>
      <c r="AC92" s="168"/>
      <c r="AD92" s="168"/>
      <c r="AE92" s="168"/>
      <c r="AF92" s="168"/>
      <c r="AG92" s="168"/>
    </row>
    <row r="93" spans="28:33" ht="18" customHeight="1">
      <c r="AB93" s="168"/>
      <c r="AC93" s="168"/>
      <c r="AD93" s="168"/>
      <c r="AE93" s="168"/>
      <c r="AF93" s="168"/>
      <c r="AG93" s="168"/>
    </row>
    <row r="94" spans="28:33" ht="18" customHeight="1">
      <c r="AB94" s="168"/>
      <c r="AC94" s="168"/>
      <c r="AD94" s="168"/>
      <c r="AE94" s="168"/>
      <c r="AF94" s="168"/>
      <c r="AG94" s="168"/>
    </row>
    <row r="95" spans="28:33" ht="18" customHeight="1">
      <c r="AB95" s="168"/>
      <c r="AC95" s="168"/>
      <c r="AD95" s="168"/>
      <c r="AE95" s="168"/>
      <c r="AF95" s="168"/>
      <c r="AG95" s="168"/>
    </row>
    <row r="96" spans="30:33" ht="18" customHeight="1">
      <c r="AD96" s="168"/>
      <c r="AE96" s="168"/>
      <c r="AF96" s="168"/>
      <c r="AG96" s="168"/>
    </row>
    <row r="97" spans="28:29" ht="18" customHeight="1">
      <c r="AB97" s="168"/>
      <c r="AC97" s="168"/>
    </row>
    <row r="98" spans="28:33" ht="18" customHeight="1">
      <c r="AB98" s="168"/>
      <c r="AC98" s="168"/>
      <c r="AD98" s="100"/>
      <c r="AE98" s="100"/>
      <c r="AF98" s="100"/>
      <c r="AG98" s="100"/>
    </row>
    <row r="99" spans="28:33" ht="18" customHeight="1">
      <c r="AB99" s="177"/>
      <c r="AC99" s="177"/>
      <c r="AD99" s="100"/>
      <c r="AE99" s="100"/>
      <c r="AF99" s="100"/>
      <c r="AG99" s="100"/>
    </row>
    <row r="100" spans="28:29" ht="13.5">
      <c r="AB100" s="177"/>
      <c r="AC100" s="177"/>
    </row>
  </sheetData>
  <sheetProtection sheet="1" objects="1" scenarios="1"/>
  <mergeCells count="76">
    <mergeCell ref="D44:H44"/>
    <mergeCell ref="F45:G45"/>
    <mergeCell ref="F27:G27"/>
    <mergeCell ref="H29:I29"/>
    <mergeCell ref="F33:G33"/>
    <mergeCell ref="F30:G30"/>
    <mergeCell ref="F4:G4"/>
    <mergeCell ref="I3:J3"/>
    <mergeCell ref="F5:G5"/>
    <mergeCell ref="H26:I26"/>
    <mergeCell ref="F6:G6"/>
    <mergeCell ref="F7:G7"/>
    <mergeCell ref="H23:N23"/>
    <mergeCell ref="P7:Q7"/>
    <mergeCell ref="O3:P3"/>
    <mergeCell ref="K4:P4"/>
    <mergeCell ref="K5:P5"/>
    <mergeCell ref="K6:P6"/>
    <mergeCell ref="AJ39:AJ40"/>
    <mergeCell ref="AK39:AK40"/>
    <mergeCell ref="AK18:AK19"/>
    <mergeCell ref="R3:S3"/>
    <mergeCell ref="U3:V3"/>
    <mergeCell ref="U29:W29"/>
    <mergeCell ref="Y29:Z29"/>
    <mergeCell ref="T40:U40"/>
    <mergeCell ref="X40:Y40"/>
    <mergeCell ref="Q6:T6"/>
    <mergeCell ref="U10:U11"/>
    <mergeCell ref="N26:P26"/>
    <mergeCell ref="AI39:AI40"/>
    <mergeCell ref="Z11:Z12"/>
    <mergeCell ref="X16:Y16"/>
    <mergeCell ref="X17:Y17"/>
    <mergeCell ref="X18:Y18"/>
    <mergeCell ref="X39:Y39"/>
    <mergeCell ref="Q40:R40"/>
    <mergeCell ref="N29:P29"/>
    <mergeCell ref="K50:L50"/>
    <mergeCell ref="N50:O50"/>
    <mergeCell ref="R50:S50"/>
    <mergeCell ref="M39:O39"/>
    <mergeCell ref="Q39:R39"/>
    <mergeCell ref="R49:S49"/>
    <mergeCell ref="D43:Z43"/>
    <mergeCell ref="K49:L49"/>
    <mergeCell ref="N49:O49"/>
    <mergeCell ref="M40:O40"/>
    <mergeCell ref="X50:Y50"/>
    <mergeCell ref="U50:V50"/>
    <mergeCell ref="U49:V49"/>
    <mergeCell ref="Q5:T5"/>
    <mergeCell ref="T39:U39"/>
    <mergeCell ref="R26:S26"/>
    <mergeCell ref="X49:Y49"/>
    <mergeCell ref="U26:W26"/>
    <mergeCell ref="W33:X33"/>
    <mergeCell ref="X19:Y19"/>
    <mergeCell ref="K32:L32"/>
    <mergeCell ref="F36:G36"/>
    <mergeCell ref="J34:L34"/>
    <mergeCell ref="Y26:Z26"/>
    <mergeCell ref="N34:O34"/>
    <mergeCell ref="K29:L29"/>
    <mergeCell ref="R29:S29"/>
    <mergeCell ref="K26:L26"/>
    <mergeCell ref="A1:D1"/>
    <mergeCell ref="AN4:AN5"/>
    <mergeCell ref="AC7:AD7"/>
    <mergeCell ref="AE7:AF7"/>
    <mergeCell ref="AC4:AD5"/>
    <mergeCell ref="AH4:AH5"/>
    <mergeCell ref="AE4:AF5"/>
    <mergeCell ref="AC6:AD6"/>
    <mergeCell ref="AE6:AF6"/>
    <mergeCell ref="L3:M3"/>
  </mergeCells>
  <dataValidations count="6">
    <dataValidation type="list" allowBlank="1" showInputMessage="1" showErrorMessage="1" sqref="Q6:T6">
      <formula1>$AH$6:$AH$13</formula1>
    </dataValidation>
    <dataValidation type="list" allowBlank="1" showInputMessage="1" showErrorMessage="1" sqref="Q5">
      <formula1>$AH$19:$AH$28</formula1>
    </dataValidation>
    <dataValidation type="list" allowBlank="1" showInputMessage="1" showErrorMessage="1" sqref="H23:N23">
      <formula1>$AH$49:$AH$53</formula1>
    </dataValidation>
    <dataValidation type="list" allowBlank="1" showInputMessage="1" showErrorMessage="1" sqref="P7:Q7">
      <formula1>$AC$36:$AC$37</formula1>
    </dataValidation>
    <dataValidation type="list" allowBlank="1" showInputMessage="1" showErrorMessage="1" sqref="D43:Z43">
      <formula1>$AH$65:$AH$67</formula1>
    </dataValidation>
    <dataValidation type="list" allowBlank="1" showInputMessage="1" showErrorMessage="1" sqref="K6">
      <formula1>$AI$5:$AM$5</formula1>
    </dataValidation>
  </dataValidations>
  <printOptions/>
  <pageMargins left="0.69" right="0.3937007874015748" top="0.63" bottom="0.55" header="0" footer="0.1181102362204724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2004-08-07T06:25:19Z</cp:lastPrinted>
  <dcterms:created xsi:type="dcterms:W3CDTF">2004-05-07T02:10:19Z</dcterms:created>
  <dcterms:modified xsi:type="dcterms:W3CDTF">2004-08-08T01:28:56Z</dcterms:modified>
  <cp:category/>
  <cp:version/>
  <cp:contentType/>
  <cp:contentStatus/>
</cp:coreProperties>
</file>